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ohn\Documents\Desktop\Cabinet\Business\food\"/>
    </mc:Choice>
  </mc:AlternateContent>
  <xr:revisionPtr revIDLastSave="0" documentId="8_{E9BA4103-9CFE-42C4-AC57-7B65DB62C93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ice after calculation" sheetId="1" r:id="rId1"/>
    <sheet name="OW &amp; ODSP Incr ($) 1995 to 2021" sheetId="4" r:id="rId2"/>
    <sheet name="20-21 $ Incrs (By Categories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SsLUO/vgd/afh7dN8o1yki9me4A=="/>
    </ext>
  </extLst>
</workbook>
</file>

<file path=xl/calcChain.xml><?xml version="1.0" encoding="utf-8"?>
<calcChain xmlns="http://schemas.openxmlformats.org/spreadsheetml/2006/main">
  <c r="L43" i="1" l="1"/>
  <c r="M43" i="1"/>
  <c r="N43" i="1"/>
  <c r="O43" i="1"/>
  <c r="O42" i="1"/>
  <c r="N42" i="1"/>
  <c r="M42" i="1"/>
  <c r="L42" i="1"/>
  <c r="R20" i="1"/>
  <c r="R21" i="1"/>
  <c r="R19" i="1"/>
  <c r="R18" i="1"/>
  <c r="R17" i="1"/>
  <c r="R16" i="1"/>
  <c r="R15" i="1"/>
  <c r="R14" i="1"/>
  <c r="R13" i="1"/>
  <c r="R12" i="1"/>
  <c r="Q21" i="1"/>
  <c r="Q20" i="1"/>
  <c r="Q19" i="1"/>
  <c r="Q18" i="1"/>
  <c r="Q17" i="1"/>
  <c r="Q16" i="1"/>
  <c r="Q15" i="1"/>
  <c r="Q14" i="1"/>
  <c r="Q13" i="1"/>
  <c r="Q12" i="1"/>
  <c r="N3" i="1"/>
  <c r="N5" i="1"/>
  <c r="N6" i="1"/>
  <c r="N7" i="1"/>
  <c r="N8" i="1"/>
  <c r="N11" i="1"/>
  <c r="N12" i="1"/>
  <c r="N13" i="1"/>
  <c r="N14" i="1"/>
  <c r="N15" i="1"/>
  <c r="N16" i="1"/>
  <c r="N19" i="1"/>
  <c r="N21" i="1"/>
  <c r="N24" i="1"/>
  <c r="N25" i="1"/>
  <c r="N26" i="1"/>
  <c r="N27" i="1"/>
  <c r="N31" i="1"/>
  <c r="N33" i="1"/>
  <c r="N34" i="1"/>
  <c r="N35" i="1"/>
  <c r="N36" i="1"/>
  <c r="N38" i="1"/>
  <c r="M3" i="1"/>
  <c r="M5" i="1"/>
  <c r="M6" i="1"/>
  <c r="M7" i="1"/>
  <c r="M8" i="1"/>
  <c r="M11" i="1"/>
  <c r="M12" i="1"/>
  <c r="M13" i="1"/>
  <c r="M14" i="1"/>
  <c r="M15" i="1"/>
  <c r="M19" i="1"/>
  <c r="M21" i="1"/>
  <c r="M24" i="1"/>
  <c r="M25" i="1"/>
  <c r="M26" i="1"/>
  <c r="M27" i="1"/>
  <c r="M33" i="1"/>
  <c r="M35" i="1"/>
  <c r="M36" i="1"/>
  <c r="M38" i="1"/>
  <c r="R38" i="1"/>
  <c r="Q38" i="1"/>
  <c r="D3" i="1"/>
  <c r="D5" i="1"/>
  <c r="D6" i="1"/>
  <c r="D8" i="1"/>
  <c r="D12" i="1"/>
  <c r="D14" i="1"/>
  <c r="D15" i="1"/>
  <c r="D19" i="1"/>
  <c r="D21" i="1"/>
  <c r="D25" i="1"/>
  <c r="D27" i="1"/>
  <c r="D33" i="1"/>
  <c r="D35" i="1"/>
  <c r="D36" i="1"/>
  <c r="D38" i="1"/>
  <c r="P38" i="1"/>
  <c r="B8" i="1"/>
  <c r="B21" i="1"/>
  <c r="B27" i="1"/>
  <c r="B36" i="1"/>
  <c r="B38" i="1"/>
  <c r="O38" i="1"/>
  <c r="R36" i="1"/>
  <c r="R35" i="1"/>
  <c r="R34" i="1"/>
  <c r="R32" i="1"/>
  <c r="R33" i="1"/>
  <c r="Q36" i="1"/>
  <c r="Q35" i="1"/>
  <c r="Q34" i="1"/>
  <c r="Q33" i="1"/>
  <c r="Q32" i="1"/>
  <c r="Q31" i="1"/>
  <c r="P36" i="1"/>
  <c r="P35" i="1"/>
  <c r="P34" i="1"/>
  <c r="P33" i="1"/>
  <c r="P32" i="1"/>
  <c r="P31" i="1"/>
  <c r="O36" i="1"/>
  <c r="O35" i="1"/>
  <c r="O34" i="1"/>
  <c r="O33" i="1"/>
  <c r="O32" i="1"/>
  <c r="O31" i="1"/>
  <c r="R31" i="1"/>
  <c r="R30" i="1"/>
  <c r="Q30" i="1"/>
  <c r="P30" i="1"/>
  <c r="O30" i="1"/>
  <c r="R27" i="1"/>
  <c r="R26" i="1"/>
  <c r="R25" i="1"/>
  <c r="Q27" i="1"/>
  <c r="Q26" i="1"/>
  <c r="Q25" i="1"/>
  <c r="R24" i="1"/>
  <c r="Q24" i="1"/>
  <c r="P27" i="1"/>
  <c r="P26" i="1"/>
  <c r="P25" i="1"/>
  <c r="P24" i="1"/>
  <c r="O27" i="1"/>
  <c r="O26" i="1"/>
  <c r="O25" i="1"/>
  <c r="O24" i="1"/>
  <c r="E21" i="1"/>
  <c r="F21" i="1"/>
  <c r="P21" i="1"/>
  <c r="P20" i="1"/>
  <c r="P19" i="1"/>
  <c r="P18" i="1"/>
  <c r="P17" i="1"/>
  <c r="P16" i="1"/>
  <c r="P15" i="1"/>
  <c r="P14" i="1"/>
  <c r="P13" i="1"/>
  <c r="O21" i="1"/>
  <c r="O20" i="1"/>
  <c r="O19" i="1"/>
  <c r="O18" i="1"/>
  <c r="O17" i="1"/>
  <c r="O16" i="1"/>
  <c r="O15" i="1"/>
  <c r="O14" i="1"/>
  <c r="O13" i="1"/>
  <c r="P12" i="1"/>
  <c r="O12" i="1"/>
  <c r="R11" i="1"/>
  <c r="Q11" i="1"/>
  <c r="P11" i="1"/>
  <c r="O11" i="1"/>
  <c r="R8" i="1"/>
  <c r="R7" i="1"/>
  <c r="R6" i="1"/>
  <c r="R5" i="1"/>
  <c r="R4" i="1"/>
  <c r="Q8" i="1"/>
  <c r="Q7" i="1"/>
  <c r="Q6" i="1"/>
  <c r="Q5" i="1"/>
  <c r="Q4" i="1"/>
  <c r="P8" i="1"/>
  <c r="P7" i="1"/>
  <c r="P6" i="1"/>
  <c r="P5" i="1"/>
  <c r="P4" i="1"/>
  <c r="O8" i="1"/>
  <c r="O7" i="1"/>
  <c r="O6" i="1"/>
  <c r="O5" i="1"/>
  <c r="O4" i="1"/>
  <c r="R3" i="1"/>
  <c r="Q3" i="1"/>
  <c r="P3" i="1"/>
  <c r="O3" i="1"/>
  <c r="L3" i="1"/>
  <c r="L5" i="1"/>
  <c r="L6" i="1"/>
  <c r="L7" i="1"/>
  <c r="L8" i="1"/>
  <c r="L11" i="1"/>
  <c r="L12" i="1"/>
  <c r="L13" i="1"/>
  <c r="L14" i="1"/>
  <c r="L15" i="1"/>
  <c r="L19" i="1"/>
  <c r="L21" i="1"/>
  <c r="L24" i="1"/>
  <c r="L25" i="1"/>
  <c r="L26" i="1"/>
  <c r="L27" i="1"/>
  <c r="L30" i="1"/>
  <c r="L31" i="1"/>
  <c r="L33" i="1"/>
  <c r="L35" i="1"/>
  <c r="L36" i="1"/>
  <c r="L38" i="1"/>
  <c r="J3" i="1"/>
  <c r="J6" i="1"/>
  <c r="J8" i="1"/>
  <c r="J14" i="1"/>
  <c r="J21" i="1"/>
  <c r="J24" i="1"/>
  <c r="J25" i="1"/>
  <c r="J27" i="1"/>
  <c r="J33" i="1"/>
  <c r="J34" i="1"/>
  <c r="J36" i="1"/>
  <c r="J38" i="1"/>
  <c r="I3" i="1"/>
  <c r="I5" i="1"/>
  <c r="I6" i="1"/>
  <c r="I7" i="1"/>
  <c r="I8" i="1"/>
  <c r="I11" i="1"/>
  <c r="I12" i="1"/>
  <c r="I13" i="1"/>
  <c r="I14" i="1"/>
  <c r="I19" i="1"/>
  <c r="I21" i="1"/>
  <c r="I24" i="1"/>
  <c r="I25" i="1"/>
  <c r="I27" i="1"/>
  <c r="I33" i="1"/>
  <c r="I34" i="1"/>
  <c r="I35" i="1"/>
  <c r="I36" i="1"/>
  <c r="I38" i="1"/>
  <c r="H8" i="1"/>
  <c r="H21" i="1"/>
  <c r="H27" i="1"/>
  <c r="H36" i="1"/>
  <c r="H38" i="1"/>
  <c r="G3" i="1"/>
  <c r="G5" i="1"/>
  <c r="G6" i="1"/>
  <c r="G7" i="1"/>
  <c r="G8" i="1"/>
  <c r="G11" i="1"/>
  <c r="G12" i="1"/>
  <c r="G13" i="1"/>
  <c r="G14" i="1"/>
  <c r="G15" i="1"/>
  <c r="G19" i="1"/>
  <c r="G21" i="1"/>
  <c r="G24" i="1"/>
  <c r="G25" i="1"/>
  <c r="G27" i="1"/>
  <c r="G33" i="1"/>
  <c r="G34" i="1"/>
  <c r="G35" i="1"/>
  <c r="G36" i="1"/>
  <c r="G38" i="1"/>
  <c r="F8" i="1"/>
  <c r="F27" i="1"/>
  <c r="F36" i="1"/>
  <c r="F38" i="1"/>
  <c r="E8" i="1"/>
  <c r="E27" i="1"/>
  <c r="E36" i="1"/>
  <c r="E38" i="1"/>
  <c r="C8" i="1"/>
  <c r="C21" i="1"/>
  <c r="C27" i="1"/>
  <c r="C36" i="1"/>
  <c r="C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Yip, Christine A</author>
    <author>Mengyu Yuan</author>
  </authors>
  <commentList>
    <comment ref="I3" authorId="0" shapeId="0" xr:uid="{4CFAFF83-1463-4720-9208-A8C2D58F8F65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Kelloggs 680g</t>
        </r>
      </text>
    </comment>
    <comment ref="J3" authorId="0" shapeId="0" xr:uid="{BCEC2C53-0262-44D4-A418-7D4DE63616FE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640g</t>
        </r>
      </text>
    </comment>
    <comment ref="L3" authorId="0" shapeId="0" xr:uid="{37F97BF2-009F-458D-AB81-EBB606156B97}">
      <text>
        <r>
          <rPr>
            <b/>
            <sz val="9"/>
            <color indexed="81"/>
            <rFont val="Times New Roman"/>
            <family val="1"/>
          </rPr>
          <t>Yuan, Yvonne M.:</t>
        </r>
        <r>
          <rPr>
            <sz val="9"/>
            <color indexed="81"/>
            <rFont val="Times New Roman"/>
            <family val="1"/>
          </rPr>
          <t xml:space="preserve">
President's Choice Cereal Corn Flakes (680 g)
$2.98ea
$0.44/ 100g</t>
        </r>
      </text>
    </comment>
    <comment ref="M3" authorId="1" shapeId="0" xr:uid="{B1BB2964-81AF-44B2-B835-1E706716DA03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PC (680g)
$2.98 EA
0.44/100g</t>
        </r>
      </text>
    </comment>
    <comment ref="I4" authorId="0" shapeId="0" xr:uid="{68440A18-20FA-48D4-B1EA-3D54E12160B4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1kg</t>
        </r>
      </text>
    </comment>
    <comment ref="M4" authorId="1" shapeId="0" xr:uid="{CC714172-AA22-47C2-A1ED-237936040B26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On Sale
Original Price:: 3.78 EA (1KG)</t>
        </r>
      </text>
    </comment>
    <comment ref="M5" authorId="1" shapeId="0" xr:uid="{9B2058B1-D9F7-4F94-A99C-E1884F25611A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Old Mill
$1.64 EA
0.24/100G</t>
        </r>
      </text>
    </comment>
    <comment ref="I6" authorId="0" shapeId="0" xr:uid="{3787BEAA-C2B8-443D-8C4C-1ED2733C68BC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unico 900g
</t>
        </r>
      </text>
    </comment>
    <comment ref="L6" authorId="1" shapeId="0" xr:uid="{AA46CE6E-2CB0-418E-8145-4031157709FC}">
      <text>
        <r>
          <rPr>
            <b/>
            <sz val="9"/>
            <color indexed="81"/>
            <rFont val="Times New Roman"/>
            <family val="1"/>
          </rPr>
          <t xml:space="preserve">YUAN, Yvonne M.:
</t>
        </r>
        <r>
          <rPr>
            <sz val="9"/>
            <color indexed="81"/>
            <rFont val="Times New Roman"/>
            <family val="1"/>
          </rPr>
          <t>No Frills
Primo Whole Grain Penne (375 g)
$1.97ea
$0.53/ 100g</t>
        </r>
      </text>
    </comment>
    <comment ref="M6" authorId="1" shapeId="0" xr:uid="{1CA523A8-171A-404F-95DA-38DD2546872E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Metro
Primo Spaghettini (900g)
$2.49 EA</t>
        </r>
      </text>
    </comment>
    <comment ref="I7" authorId="0" shapeId="0" xr:uid="{224E2FFE-0F0A-4329-A2EE-D083879F69DC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white jasmine 2kg</t>
        </r>
      </text>
    </comment>
    <comment ref="L7" authorId="1" shapeId="0" xr:uid="{D8403243-CF11-4992-8C22-F2C9E1643D5F}">
      <text>
        <r>
          <rPr>
            <b/>
            <sz val="9"/>
            <color indexed="81"/>
            <rFont val="宋体"/>
            <charset val="134"/>
          </rPr>
          <t>YUAN, Yvonne M.:
$2.98/900g</t>
        </r>
      </text>
    </comment>
    <comment ref="M7" authorId="1" shapeId="0" xr:uid="{C18298F2-CD16-4B8F-B63F-6C305834BFC8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Name,
Long Grain Brown Rice (2kg)
$5.98 EA</t>
        </r>
      </text>
    </comment>
    <comment ref="I11" authorId="0" shapeId="0" xr:uid="{05C4BAB7-F83D-4FBD-931B-64D7535C7E4C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3lb</t>
        </r>
      </text>
    </comment>
    <comment ref="L11" authorId="1" shapeId="0" xr:uid="{420BCFEE-8D82-4CFF-BB55-73AE34C6197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FM Carrots
$2.98/3lbs</t>
        </r>
      </text>
    </comment>
    <comment ref="M11" authorId="1" shapeId="0" xr:uid="{30878EA0-43E2-4BD3-A284-BB96990043D3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Carrots
$2.28/kg
$1.28/1lb</t>
        </r>
      </text>
    </comment>
    <comment ref="I12" authorId="0" shapeId="0" xr:uid="{70CED3AC-AC99-42DD-92ED-7EF6E53F70B1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99cents/5 bananas
</t>
        </r>
      </text>
    </comment>
    <comment ref="L12" authorId="1" shapeId="0" xr:uid="{3218E72F-5D8E-4BD0-ABEA-0CC27D6AF4A7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</t>
        </r>
        <r>
          <rPr>
            <sz val="8"/>
            <color indexed="81"/>
            <rFont val="宋体"/>
            <charset val="134"/>
          </rPr>
          <t>$1.26/kg
4 bananas=0.68kg</t>
        </r>
      </text>
    </comment>
    <comment ref="M12" authorId="1" shapeId="0" xr:uid="{73099717-3506-44F5-B102-FFE8E85C0126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</t>
        </r>
        <r>
          <rPr>
            <sz val="8"/>
            <color indexed="81"/>
            <rFont val="宋体"/>
            <charset val="134"/>
          </rPr>
          <t>$1.26/kg
4 bananas=0.68kg</t>
        </r>
      </text>
    </comment>
    <comment ref="M13" authorId="1" shapeId="0" xr:uid="{2C30895B-5D8D-47EE-8596-ECA65BB09047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ON SALE
$1.98 EA</t>
        </r>
      </text>
    </comment>
    <comment ref="J14" authorId="0" shapeId="0" xr:uid="{D7405FE3-D511-4670-AEDF-3AF6EB123780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smaller head</t>
        </r>
      </text>
    </comment>
    <comment ref="M14" authorId="1" shapeId="0" xr:uid="{48C10912-5DBB-4F81-AF5E-A345E18D871D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$2.98 EA</t>
        </r>
      </text>
    </comment>
    <comment ref="I15" authorId="0" shapeId="0" xr:uid="{BE54277E-2570-464F-92A5-AD62F2FC9084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bag of apples~12
</t>
        </r>
      </text>
    </comment>
    <comment ref="L15" authorId="1" shapeId="0" xr:uid="{9C316BB0-459E-4939-A8CB-2D8B88181151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$4.37/kg
2 Royal Gala=0.3kg</t>
        </r>
      </text>
    </comment>
    <comment ref="M15" authorId="1" shapeId="0" xr:uid="{3C22DED2-39CC-413C-B287-EE40C343216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$4.37/kg
2 Royal Gala=0.3kg</t>
        </r>
      </text>
    </comment>
    <comment ref="I16" authorId="0" shapeId="0" xr:uid="{B3EB5733-088E-4FAB-84E9-B70C9C68E908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minute made - no name was 1.25
</t>
        </r>
      </text>
    </comment>
    <comment ref="J16" authorId="0" shapeId="0" xr:uid="{1758F46C-0C6A-428F-BA98-5941450885F9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minute maid
</t>
        </r>
      </text>
    </comment>
    <comment ref="L16" authorId="1" shapeId="0" xr:uid="{83892057-0DD6-4B0B-BBCE-4A7464726970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</t>
        </r>
      </text>
    </comment>
    <comment ref="M16" authorId="1" shapeId="0" xr:uid="{23822E79-C9D2-4227-BB6B-C600EF02ABE6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 Orange Juice (1.75L)
$.2.28 EA</t>
        </r>
      </text>
    </comment>
    <comment ref="I17" authorId="0" shapeId="0" xr:uid="{DDEA5C27-EEB8-4454-BE31-082BE7E8FAA4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iceberg
</t>
        </r>
      </text>
    </comment>
    <comment ref="M17" authorId="1" shapeId="0" xr:uid="{49F2CA5D-4B78-467D-885B-74392627C71E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ON SALE
1.68 EA
Original: $1.98/EA</t>
        </r>
      </text>
    </comment>
    <comment ref="I18" authorId="0" shapeId="0" xr:uid="{E1AC69E7-091B-4A29-940B-1607973DC624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russet 10lb
</t>
        </r>
      </text>
    </comment>
    <comment ref="L18" authorId="1" shapeId="0" xr:uid="{CED10016-E707-40CB-8698-ACAE73B1EEC5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Farmer's Market
White Potatoes
$4.98/10 lb bag</t>
        </r>
      </text>
    </comment>
    <comment ref="M18" authorId="1" shapeId="0" xr:uid="{AD022B7C-3E83-4E53-B879-190F7DD7A413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Farmer's Market Yellow Potato (10lb)
$5.98/EA</t>
        </r>
      </text>
    </comment>
    <comment ref="L19" authorId="1" shapeId="0" xr:uid="{81E0F70D-B14D-4CA4-A202-BF4CEA3F8F78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Orange Navel
1 = 0.375kg</t>
        </r>
      </text>
    </comment>
    <comment ref="M19" authorId="1" shapeId="0" xr:uid="{BF100F3E-A03B-4B97-9F7F-4CA583D0A65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Orange Navel
1 = 0.375kg
$3.7/kg
$1.68/lb</t>
        </r>
      </text>
    </comment>
    <comment ref="I20" authorId="0" shapeId="0" xr:uid="{6D8EA33A-DFB8-4C37-B16A-31E0A83B61B5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2kg</t>
        </r>
      </text>
    </comment>
    <comment ref="J20" authorId="0" shapeId="0" xr:uid="{4D260B26-0949-4AC9-BE81-23E716483736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no name</t>
        </r>
      </text>
    </comment>
    <comment ref="L20" authorId="1" shapeId="0" xr:uid="{D1989353-9D46-40E2-B48C-C877D4E5F425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Ferma
$2.98/750g</t>
        </r>
      </text>
    </comment>
    <comment ref="M20" authorId="1" shapeId="0" xr:uid="{DA2FA0B7-54C6-4D10-89FA-2CA475F77369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 Mixed Vegetables (750g)
$2 EA</t>
        </r>
      </text>
    </comment>
    <comment ref="I24" authorId="0" shapeId="0" xr:uid="{5C5CBC3A-18FD-4A3F-A142-F1A9807D1DC2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2% Neilson</t>
        </r>
      </text>
    </comment>
    <comment ref="L24" authorId="1" shapeId="0" xr:uid="{92CFD31A-4624-4FAD-A8EE-7A4B4B4DAFD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Neilson 2% Milk 4L
$4.49ea</t>
        </r>
      </text>
    </comment>
    <comment ref="M24" authorId="1" shapeId="0" xr:uid="{03A196A7-BD16-41B9-86EB-38FF9620953C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</t>
        </r>
        <r>
          <rPr>
            <sz val="8"/>
            <color indexed="81"/>
            <rFont val="宋体"/>
            <charset val="134"/>
          </rPr>
          <t>Neilson 2% Milk 4L
$4.49ea</t>
        </r>
      </text>
    </comment>
    <comment ref="I25" authorId="0" shapeId="0" xr:uid="{FABD549F-0E29-4D5F-822B-A4C38A8D5EE7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12 @ 100g Astro
</t>
        </r>
      </text>
    </comment>
    <comment ref="J25" authorId="0" shapeId="0" xr:uid="{106C79D8-CA2E-4167-ADC9-5DF2155F1F0A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12 at 100kg</t>
        </r>
      </text>
    </comment>
    <comment ref="L25" authorId="0" shapeId="0" xr:uid="{022D1A9B-6255-45FF-BD98-F5483C7A1C20}">
      <text>
        <r>
          <rPr>
            <b/>
            <sz val="9"/>
            <color indexed="81"/>
            <rFont val="Tahoma"/>
            <family val="2"/>
          </rPr>
          <t>Mengyu Yuan</t>
        </r>
        <r>
          <rPr>
            <sz val="9"/>
            <color indexed="81"/>
            <rFont val="Tahoma"/>
            <family val="2"/>
          </rPr>
          <t xml:space="preserve">
$5.28
16X100g</t>
        </r>
      </text>
    </comment>
    <comment ref="M25" authorId="0" shapeId="0" xr:uid="{001A5946-0EC9-47E6-A1E7-3E7851F3533E}">
      <text>
        <r>
          <rPr>
            <b/>
            <sz val="9"/>
            <color indexed="81"/>
            <rFont val="Tahoma"/>
            <family val="2"/>
          </rPr>
          <t>Mengyu Yuan</t>
        </r>
        <r>
          <rPr>
            <sz val="9"/>
            <color indexed="81"/>
            <rFont val="Tahoma"/>
            <family val="2"/>
          </rPr>
          <t xml:space="preserve">
$5.28
16X100g</t>
        </r>
      </text>
    </comment>
    <comment ref="I26" authorId="0" shapeId="0" xr:uid="{E6C60FD1-97AD-4A0B-9D7C-675BEDE5E977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no name 24 slices</t>
        </r>
      </text>
    </comment>
    <comment ref="L26" authorId="1" shapeId="0" xr:uid="{217613CB-57CE-4DE5-9165-E987F6222F48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Black Diamond, 22 Slices
$3.78</t>
        </r>
      </text>
    </comment>
    <comment ref="M26" authorId="1" shapeId="0" xr:uid="{C2A02D5B-4AD3-4EB1-94AE-7A69D2BCD13D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Black Diamond, 22 Slices
$3.78</t>
        </r>
      </text>
    </comment>
    <comment ref="I30" authorId="0" shapeId="0" xr:uid="{5B9A7016-110D-422C-98E4-4FB3E54EAC65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medium ground beef</t>
        </r>
      </text>
    </comment>
    <comment ref="L30" authorId="1" shapeId="0" xr:uid="{E17B95B4-5D3C-4B7D-BC59-3731DB4C7D6D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$14.22/1.297kg</t>
        </r>
      </text>
    </comment>
    <comment ref="M30" authorId="1" shapeId="0" xr:uid="{A628D0AE-A6FF-4FC3-9EBE-9E6551CA597D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Lean Ground Beef Club Pack</t>
        </r>
      </text>
    </comment>
    <comment ref="I31" authorId="0" shapeId="0" xr:uid="{A284CBBF-26F7-4400-A0DF-18E8F48FC2C9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boneless skinless - same price as bone in/with skin
</t>
        </r>
      </text>
    </comment>
    <comment ref="L31" authorId="1" shapeId="0" xr:uid="{17A48330-8885-4BBA-84CF-D03F915ED498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</t>
        </r>
        <r>
          <rPr>
            <sz val="8"/>
            <color indexed="81"/>
            <rFont val="宋体"/>
            <charset val="134"/>
          </rPr>
          <t>Chicken Breast Boneless Skinless
$5.39(est.)ea (2 pc)
https://www.realcanadiansuperstore.ca/Food/Meat-%26-Seafood/Chicken-%26-Turkey/Chicken-%26-Turkey-Breasts/Chicken-Breast-Boneless-Skinless/p/20310752_KG</t>
        </r>
      </text>
    </comment>
    <comment ref="M31" authorId="1" shapeId="0" xr:uid="{029092C3-B2EB-43DA-B5CB-2C2EDC514263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Maple Lodge Farms LT (3pc)
$10 Each Pack</t>
        </r>
      </text>
    </comment>
    <comment ref="L32" authorId="1" shapeId="0" xr:uid="{50C253DB-E78C-4E8D-A914-B8F1F668068F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 Large White</t>
        </r>
      </text>
    </comment>
    <comment ref="M32" authorId="1" shapeId="0" xr:uid="{D412DF0E-B82B-456D-8FBA-238A432298E6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Name, Grade A Large Eggs</t>
        </r>
      </text>
    </comment>
    <comment ref="I33" authorId="0" shapeId="0" xr:uid="{D8826F56-258F-4B49-8B24-249F6E0788AA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175g nothing smaller - double check
</t>
        </r>
      </text>
    </comment>
    <comment ref="J33" authorId="0" shapeId="0" xr:uid="{7FCD3195-4FAB-42C7-A1FB-A07EED6C7CEA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175g</t>
        </r>
      </text>
    </comment>
    <comment ref="L33" authorId="1" shapeId="0" xr:uid="{487CDB98-5A4F-4990-8495-B2ECFF0FDC35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Maple Leaf
$3.98/250g</t>
        </r>
      </text>
    </comment>
    <comment ref="M33" authorId="1" shapeId="0" xr:uid="{13FCD18F-0F8D-4027-82EF-B7FF7592D84C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Schneider Bologna, Sliced
$3.98/175g</t>
        </r>
      </text>
    </comment>
    <comment ref="I34" authorId="0" shapeId="0" xr:uid="{88F9A129-C289-4863-8E22-EB54A00F516C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no name</t>
        </r>
      </text>
    </comment>
    <comment ref="L34" authorId="1" shapeId="0" xr:uid="{E8232D26-DBF7-4A88-B48E-23615574BE4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
$1/540ML</t>
        </r>
      </text>
    </comment>
    <comment ref="M34" authorId="1" shapeId="0" xr:uid="{DBDE84D2-F243-4A59-BA23-5FB598F37974}">
      <text>
        <r>
          <rPr>
            <b/>
            <sz val="9"/>
            <color indexed="81"/>
            <rFont val="宋体"/>
            <charset val="134"/>
          </rPr>
          <t>Mengyu Yuan:</t>
        </r>
        <r>
          <rPr>
            <sz val="9"/>
            <color indexed="81"/>
            <rFont val="宋体"/>
            <charset val="134"/>
          </rPr>
          <t xml:space="preserve">
No Name
$1/540ML</t>
        </r>
      </text>
    </comment>
    <comment ref="I35" authorId="0" shapeId="0" xr:uid="{9CDC898E-9082-4426-85BC-4A5CF075D96E}">
      <text>
        <r>
          <rPr>
            <b/>
            <sz val="9"/>
            <color indexed="81"/>
            <rFont val="Tahoma"/>
            <family val="2"/>
          </rPr>
          <t>Yip, Christine A:</t>
        </r>
        <r>
          <rPr>
            <sz val="9"/>
            <color indexed="81"/>
            <rFont val="Tahoma"/>
            <family val="2"/>
          </rPr>
          <t xml:space="preserve">
no name 1000g
</t>
        </r>
      </text>
    </comment>
    <comment ref="L35" authorId="1" shapeId="0" xr:uid="{3E3868B3-3240-4907-89FA-29491BF6852D}">
      <text>
        <r>
          <rPr>
            <b/>
            <sz val="9"/>
            <color indexed="81"/>
            <rFont val="宋体"/>
            <charset val="134"/>
          </rPr>
          <t>Mengyu Yuan:
Kraft
$5.28/1kg</t>
        </r>
      </text>
    </comment>
    <comment ref="M35" authorId="1" shapeId="0" xr:uid="{BC1EDFDA-E1BE-4985-ABAA-6800DD9D4EF8}">
      <text>
        <r>
          <rPr>
            <b/>
            <sz val="9"/>
            <color indexed="81"/>
            <rFont val="宋体"/>
            <charset val="134"/>
          </rPr>
          <t>Mengyu Yuan:
Kraft
$4.98/1kg</t>
        </r>
      </text>
    </comment>
  </commentList>
</comments>
</file>

<file path=xl/sharedStrings.xml><?xml version="1.0" encoding="utf-8"?>
<sst xmlns="http://schemas.openxmlformats.org/spreadsheetml/2006/main" count="73" uniqueCount="61">
  <si>
    <t>Prices in Store</t>
  </si>
  <si>
    <t>Price Increase (%)</t>
  </si>
  <si>
    <t>Grain Products</t>
  </si>
  <si>
    <t>1995 to 2021</t>
  </si>
  <si>
    <t>2011 to 2021</t>
  </si>
  <si>
    <t>2020 to 2021</t>
  </si>
  <si>
    <t>Corn Flakes 625g (2)</t>
  </si>
  <si>
    <t>Quaker Oats 1kg</t>
  </si>
  <si>
    <t>Whole Wheat Bread (3)</t>
  </si>
  <si>
    <t>Primo Pasta 900g (4)</t>
  </si>
  <si>
    <t>Whole Grain Rice 2kg (2)</t>
  </si>
  <si>
    <t>Subtotal</t>
  </si>
  <si>
    <t>Vegetables and Fruit</t>
  </si>
  <si>
    <t>Carrots 2lb.</t>
  </si>
  <si>
    <t>Bananas (10)</t>
  </si>
  <si>
    <t>Broccoli (2)</t>
  </si>
  <si>
    <t>Cauliflower (2)</t>
  </si>
  <si>
    <t>Apples (12)</t>
  </si>
  <si>
    <t>Orange Juice</t>
  </si>
  <si>
    <t>Lettuce 1 head</t>
  </si>
  <si>
    <t>Potatoes (10lb.)</t>
  </si>
  <si>
    <t>Oranges (12)</t>
  </si>
  <si>
    <t>Mixed vegetables</t>
  </si>
  <si>
    <t>Dairy</t>
  </si>
  <si>
    <t>Milk (4 X 4 litres)</t>
  </si>
  <si>
    <t>Yogurt 175 g. X 12</t>
  </si>
  <si>
    <t>Cheese (24 slices)</t>
  </si>
  <si>
    <t>Meat and Alternatives</t>
  </si>
  <si>
    <t>Ground beef 1 kg</t>
  </si>
  <si>
    <t>Chicken Breasts (6)</t>
  </si>
  <si>
    <t>Eggs (dozen)</t>
  </si>
  <si>
    <t>Bologna (125 g)</t>
  </si>
  <si>
    <t>Beans (12 cans)</t>
  </si>
  <si>
    <t>Peanut Butter 900g</t>
  </si>
  <si>
    <t>Total</t>
  </si>
  <si>
    <t>Inflation</t>
  </si>
  <si>
    <t>Feb. 2017</t>
  </si>
  <si>
    <t>Jan. 2011</t>
  </si>
  <si>
    <t>Apr. 2011</t>
  </si>
  <si>
    <t>Jan. 2014</t>
  </si>
  <si>
    <t>Aug. 2015</t>
  </si>
  <si>
    <t>Feb. 2016</t>
  </si>
  <si>
    <t>no frills 
2017</t>
  </si>
  <si>
    <t>Jun. 2018</t>
  </si>
  <si>
    <t>May 2020</t>
  </si>
  <si>
    <t>Sep. 5, 2020</t>
  </si>
  <si>
    <t>2014</t>
  </si>
  <si>
    <t xml:space="preserve">2016(Dec. 2015) </t>
  </si>
  <si>
    <t>2017 (Dec 2016)</t>
  </si>
  <si>
    <t>OW Single welfare (Basic Needs + Housing)</t>
  </si>
  <si>
    <t>Nov. 12, 2021</t>
  </si>
  <si>
    <t>Increased Rate</t>
  </si>
  <si>
    <t>2018 to 2021</t>
  </si>
  <si>
    <t>Increase (%)</t>
  </si>
  <si>
    <t>Welfare Diet: Total Increase (%)</t>
  </si>
  <si>
    <t>Year</t>
  </si>
  <si>
    <t>Year &amp; Month (MM-YY)</t>
  </si>
  <si>
    <t>GWA/OW Recipient (Single)</t>
  </si>
  <si>
    <t>ODSP Recipient (Single)</t>
  </si>
  <si>
    <t>NA-74</t>
  </si>
  <si>
    <t>NA-77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</si>
</sst>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0.0%"/>
    <numFmt numFmtId="166" formatCode="&quot;$&quot;#,##0.00"/>
    <numFmt numFmtId="167" formatCode="&quot;$&quot;?,??0.00"/>
  </numFmts>
  <fonts count="29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Georgia"/>
    </font>
    <font>
      <sz val="11"/>
      <name val="Arial"/>
    </font>
    <font>
      <b/>
      <sz val="11"/>
      <color theme="1"/>
      <name val="Calibri"/>
    </font>
    <font>
      <b/>
      <sz val="11"/>
      <color theme="0"/>
      <name val="Georgia"/>
    </font>
    <font>
      <b/>
      <sz val="11"/>
      <color theme="0"/>
      <name val="Calibri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8"/>
      <color indexed="81"/>
      <name val="宋体"/>
      <charset val="134"/>
    </font>
    <font>
      <sz val="11"/>
      <name val="Calibri"/>
      <family val="2"/>
    </font>
    <font>
      <b/>
      <sz val="11"/>
      <color theme="1"/>
      <name val="Georgia"/>
      <family val="1"/>
    </font>
    <font>
      <b/>
      <sz val="11"/>
      <color theme="0"/>
      <name val="Calibri"/>
      <family val="2"/>
      <scheme val="major"/>
    </font>
    <font>
      <b/>
      <sz val="11"/>
      <color theme="0"/>
      <name val="Calibri"/>
      <family val="2"/>
    </font>
    <font>
      <sz val="11"/>
      <name val="Georgia"/>
      <family val="1"/>
    </font>
    <font>
      <sz val="10"/>
      <name val="Verdana"/>
      <family val="2"/>
    </font>
    <font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00000"/>
        <bgColor rgb="FFC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rgb="FFE7E6E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1" applyFont="0" applyFill="0" applyBorder="0" applyAlignment="0" applyProtection="0"/>
  </cellStyleXfs>
  <cellXfs count="138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4" fontId="1" fillId="0" borderId="1" xfId="3" applyFont="1" applyFill="1" applyBorder="1"/>
    <xf numFmtId="0" fontId="0" fillId="0" borderId="1" xfId="0" applyFont="1" applyBorder="1" applyAlignment="1"/>
    <xf numFmtId="44" fontId="1" fillId="0" borderId="1" xfId="1" applyFont="1" applyFill="1" applyBorder="1" applyAlignment="1"/>
    <xf numFmtId="44" fontId="1" fillId="0" borderId="1" xfId="1" applyFont="1" applyFill="1" applyBorder="1"/>
    <xf numFmtId="44" fontId="13" fillId="0" borderId="1" xfId="1" applyFont="1" applyFill="1" applyBorder="1"/>
    <xf numFmtId="44" fontId="13" fillId="0" borderId="1" xfId="3" applyFont="1" applyFill="1" applyBorder="1"/>
    <xf numFmtId="166" fontId="1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166" fontId="1" fillId="0" borderId="1" xfId="1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164" fontId="9" fillId="0" borderId="1" xfId="0" applyNumberFormat="1" applyFont="1" applyBorder="1"/>
    <xf numFmtId="0" fontId="0" fillId="0" borderId="0" xfId="0" applyFont="1" applyFill="1" applyAlignment="1"/>
    <xf numFmtId="0" fontId="2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right" vertical="top"/>
    </xf>
    <xf numFmtId="0" fontId="6" fillId="0" borderId="1" xfId="0" applyFont="1" applyFill="1" applyBorder="1"/>
    <xf numFmtId="44" fontId="24" fillId="0" borderId="1" xfId="1" applyFont="1" applyFill="1" applyBorder="1"/>
    <xf numFmtId="164" fontId="25" fillId="0" borderId="1" xfId="0" applyNumberFormat="1" applyFont="1" applyFill="1" applyBorder="1"/>
    <xf numFmtId="165" fontId="7" fillId="0" borderId="1" xfId="0" applyNumberFormat="1" applyFont="1" applyFill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2" fillId="0" borderId="10" xfId="0" applyFont="1" applyBorder="1"/>
    <xf numFmtId="0" fontId="5" fillId="0" borderId="10" xfId="0" applyFont="1" applyBorder="1"/>
    <xf numFmtId="0" fontId="10" fillId="0" borderId="12" xfId="0" applyFont="1" applyBorder="1"/>
    <xf numFmtId="164" fontId="2" fillId="0" borderId="13" xfId="0" applyNumberFormat="1" applyFont="1" applyBorder="1"/>
    <xf numFmtId="44" fontId="1" fillId="0" borderId="13" xfId="1" applyFont="1" applyBorder="1"/>
    <xf numFmtId="44" fontId="1" fillId="0" borderId="13" xfId="1" applyFont="1" applyFill="1" applyBorder="1"/>
    <xf numFmtId="44" fontId="1" fillId="0" borderId="13" xfId="3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5" fontId="2" fillId="4" borderId="4" xfId="0" applyNumberFormat="1" applyFont="1" applyFill="1" applyBorder="1"/>
    <xf numFmtId="165" fontId="2" fillId="4" borderId="11" xfId="0" applyNumberFormat="1" applyFont="1" applyFill="1" applyBorder="1"/>
    <xf numFmtId="165" fontId="2" fillId="4" borderId="13" xfId="0" applyNumberFormat="1" applyFont="1" applyFill="1" applyBorder="1"/>
    <xf numFmtId="165" fontId="2" fillId="4" borderId="14" xfId="0" applyNumberFormat="1" applyFont="1" applyFill="1" applyBorder="1"/>
    <xf numFmtId="165" fontId="2" fillId="0" borderId="1" xfId="0" applyNumberFormat="1" applyFont="1" applyBorder="1"/>
    <xf numFmtId="165" fontId="2" fillId="0" borderId="15" xfId="0" applyNumberFormat="1" applyFont="1" applyBorder="1"/>
    <xf numFmtId="9" fontId="2" fillId="0" borderId="1" xfId="0" applyNumberFormat="1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49" fontId="23" fillId="0" borderId="18" xfId="0" applyNumberFormat="1" applyFont="1" applyBorder="1" applyAlignment="1">
      <alignment horizontal="right"/>
    </xf>
    <xf numFmtId="49" fontId="23" fillId="0" borderId="18" xfId="0" applyNumberFormat="1" applyFont="1" applyBorder="1" applyAlignment="1">
      <alignment horizontal="right" wrapText="1"/>
    </xf>
    <xf numFmtId="15" fontId="23" fillId="0" borderId="19" xfId="0" applyNumberFormat="1" applyFont="1" applyFill="1" applyBorder="1"/>
    <xf numFmtId="164" fontId="9" fillId="0" borderId="16" xfId="0" applyNumberFormat="1" applyFont="1" applyBorder="1"/>
    <xf numFmtId="44" fontId="12" fillId="2" borderId="5" xfId="1" applyFont="1" applyFill="1" applyBorder="1"/>
    <xf numFmtId="164" fontId="10" fillId="2" borderId="21" xfId="0" applyNumberFormat="1" applyFont="1" applyFill="1" applyBorder="1"/>
    <xf numFmtId="0" fontId="3" fillId="0" borderId="18" xfId="0" applyFont="1" applyBorder="1"/>
    <xf numFmtId="0" fontId="23" fillId="0" borderId="18" xfId="0" applyFont="1" applyBorder="1"/>
    <xf numFmtId="9" fontId="2" fillId="0" borderId="15" xfId="0" applyNumberFormat="1" applyFont="1" applyBorder="1"/>
    <xf numFmtId="165" fontId="5" fillId="2" borderId="20" xfId="0" applyNumberFormat="1" applyFont="1" applyFill="1" applyBorder="1"/>
    <xf numFmtId="165" fontId="5" fillId="2" borderId="5" xfId="0" applyNumberFormat="1" applyFont="1" applyFill="1" applyBorder="1"/>
    <xf numFmtId="0" fontId="0" fillId="0" borderId="1" xfId="0" applyFont="1" applyFill="1" applyBorder="1" applyAlignment="1"/>
    <xf numFmtId="0" fontId="10" fillId="0" borderId="22" xfId="0" applyFont="1" applyBorder="1"/>
    <xf numFmtId="0" fontId="2" fillId="0" borderId="22" xfId="0" applyFont="1" applyBorder="1"/>
    <xf numFmtId="164" fontId="2" fillId="0" borderId="23" xfId="0" applyNumberFormat="1" applyFont="1" applyBorder="1"/>
    <xf numFmtId="0" fontId="10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/>
    <xf numFmtId="165" fontId="2" fillId="4" borderId="12" xfId="0" applyNumberFormat="1" applyFont="1" applyFill="1" applyBorder="1"/>
    <xf numFmtId="44" fontId="1" fillId="0" borderId="18" xfId="1" applyFont="1" applyFill="1" applyBorder="1"/>
    <xf numFmtId="44" fontId="1" fillId="0" borderId="18" xfId="1" applyFont="1" applyFill="1" applyBorder="1" applyAlignment="1"/>
    <xf numFmtId="166" fontId="1" fillId="0" borderId="18" xfId="0" applyNumberFormat="1" applyFont="1" applyFill="1" applyBorder="1" applyAlignment="1">
      <alignment vertical="center" wrapText="1"/>
    </xf>
    <xf numFmtId="0" fontId="1" fillId="0" borderId="18" xfId="0" applyFont="1" applyFill="1" applyBorder="1"/>
    <xf numFmtId="44" fontId="1" fillId="0" borderId="18" xfId="3" applyFont="1" applyFill="1" applyBorder="1"/>
    <xf numFmtId="164" fontId="23" fillId="0" borderId="19" xfId="0" applyNumberFormat="1" applyFont="1" applyBorder="1"/>
    <xf numFmtId="165" fontId="2" fillId="0" borderId="17" xfId="0" applyNumberFormat="1" applyFont="1" applyBorder="1"/>
    <xf numFmtId="165" fontId="2" fillId="0" borderId="18" xfId="0" applyNumberFormat="1" applyFont="1" applyBorder="1"/>
    <xf numFmtId="9" fontId="2" fillId="0" borderId="17" xfId="0" applyNumberFormat="1" applyFont="1" applyBorder="1"/>
    <xf numFmtId="9" fontId="2" fillId="0" borderId="18" xfId="0" applyNumberFormat="1" applyFont="1" applyBorder="1"/>
    <xf numFmtId="164" fontId="10" fillId="2" borderId="5" xfId="0" applyNumberFormat="1" applyFont="1" applyFill="1" applyBorder="1"/>
    <xf numFmtId="0" fontId="2" fillId="0" borderId="6" xfId="0" applyFont="1" applyBorder="1"/>
    <xf numFmtId="0" fontId="3" fillId="0" borderId="27" xfId="0" applyFont="1" applyBorder="1"/>
    <xf numFmtId="0" fontId="3" fillId="0" borderId="28" xfId="0" applyFont="1" applyBorder="1"/>
    <xf numFmtId="0" fontId="2" fillId="0" borderId="29" xfId="0" applyFont="1" applyBorder="1"/>
    <xf numFmtId="165" fontId="2" fillId="0" borderId="3" xfId="0" applyNumberFormat="1" applyFont="1" applyBorder="1"/>
    <xf numFmtId="0" fontId="5" fillId="2" borderId="30" xfId="0" applyFont="1" applyFill="1" applyBorder="1"/>
    <xf numFmtId="165" fontId="5" fillId="2" borderId="31" xfId="0" applyNumberFormat="1" applyFont="1" applyFill="1" applyBorder="1"/>
    <xf numFmtId="165" fontId="2" fillId="0" borderId="28" xfId="0" applyNumberFormat="1" applyFont="1" applyBorder="1"/>
    <xf numFmtId="0" fontId="22" fillId="0" borderId="29" xfId="0" applyFont="1" applyBorder="1"/>
    <xf numFmtId="9" fontId="2" fillId="0" borderId="3" xfId="0" applyNumberFormat="1" applyFont="1" applyBorder="1"/>
    <xf numFmtId="9" fontId="2" fillId="0" borderId="28" xfId="0" applyNumberFormat="1" applyFont="1" applyBorder="1"/>
    <xf numFmtId="0" fontId="0" fillId="0" borderId="29" xfId="0" applyFont="1" applyBorder="1" applyAlignment="1"/>
    <xf numFmtId="0" fontId="0" fillId="0" borderId="3" xfId="0" applyFont="1" applyBorder="1" applyAlignment="1"/>
    <xf numFmtId="0" fontId="6" fillId="3" borderId="32" xfId="0" applyFont="1" applyFill="1" applyBorder="1"/>
    <xf numFmtId="44" fontId="24" fillId="3" borderId="33" xfId="1" applyFont="1" applyFill="1" applyBorder="1"/>
    <xf numFmtId="164" fontId="25" fillId="3" borderId="33" xfId="0" applyNumberFormat="1" applyFont="1" applyFill="1" applyBorder="1"/>
    <xf numFmtId="165" fontId="25" fillId="5" borderId="34" xfId="0" applyNumberFormat="1" applyFont="1" applyFill="1" applyBorder="1"/>
    <xf numFmtId="165" fontId="25" fillId="5" borderId="33" xfId="0" applyNumberFormat="1" applyFont="1" applyFill="1" applyBorder="1"/>
    <xf numFmtId="165" fontId="25" fillId="5" borderId="35" xfId="0" applyNumberFormat="1" applyFont="1" applyFill="1" applyBorder="1"/>
    <xf numFmtId="0" fontId="26" fillId="0" borderId="1" xfId="0" applyFont="1" applyFill="1" applyBorder="1"/>
    <xf numFmtId="165" fontId="22" fillId="0" borderId="1" xfId="0" applyNumberFormat="1" applyFont="1" applyFill="1" applyBorder="1"/>
    <xf numFmtId="0" fontId="26" fillId="0" borderId="0" xfId="0" applyFont="1" applyFill="1" applyBorder="1"/>
    <xf numFmtId="165" fontId="22" fillId="0" borderId="0" xfId="0" applyNumberFormat="1" applyFont="1" applyFill="1" applyBorder="1"/>
    <xf numFmtId="165" fontId="0" fillId="0" borderId="1" xfId="2" applyNumberFormat="1" applyFont="1" applyBorder="1" applyAlignment="1"/>
    <xf numFmtId="165" fontId="0" fillId="0" borderId="0" xfId="2" applyNumberFormat="1" applyFont="1" applyAlignment="1"/>
    <xf numFmtId="0" fontId="8" fillId="0" borderId="1" xfId="0" applyFont="1" applyBorder="1" applyAlignment="1"/>
    <xf numFmtId="0" fontId="26" fillId="0" borderId="1" xfId="0" applyFont="1" applyFill="1" applyBorder="1" applyAlignment="1"/>
    <xf numFmtId="0" fontId="27" fillId="0" borderId="5" xfId="0" applyFont="1" applyBorder="1" applyAlignment="1">
      <alignment horizontal="left" wrapText="1"/>
    </xf>
    <xf numFmtId="0" fontId="27" fillId="0" borderId="0" xfId="0" applyFont="1" applyAlignment="1">
      <alignment horizontal="center" wrapText="1"/>
    </xf>
    <xf numFmtId="167" fontId="27" fillId="0" borderId="5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17" fontId="27" fillId="0" borderId="0" xfId="0" applyNumberFormat="1" applyFont="1" applyAlignment="1">
      <alignment horizontal="center" wrapText="1"/>
    </xf>
    <xf numFmtId="167" fontId="27" fillId="0" borderId="0" xfId="1" applyNumberFormat="1" applyFont="1" applyFill="1" applyAlignment="1">
      <alignment horizontal="center"/>
    </xf>
    <xf numFmtId="167" fontId="27" fillId="0" borderId="1" xfId="0" applyNumberFormat="1" applyFont="1" applyBorder="1" applyAlignment="1">
      <alignment horizontal="center" wrapText="1"/>
    </xf>
    <xf numFmtId="17" fontId="27" fillId="0" borderId="0" xfId="0" applyNumberFormat="1" applyFont="1" applyAlignment="1">
      <alignment horizontal="center"/>
    </xf>
    <xf numFmtId="167" fontId="27" fillId="0" borderId="0" xfId="1" applyNumberFormat="1" applyFont="1" applyAlignment="1">
      <alignment horizontal="center"/>
    </xf>
    <xf numFmtId="167" fontId="27" fillId="0" borderId="36" xfId="1" applyNumberFormat="1" applyFont="1" applyBorder="1" applyAlignment="1">
      <alignment horizontal="center"/>
    </xf>
    <xf numFmtId="167" fontId="27" fillId="0" borderId="0" xfId="0" applyNumberFormat="1" applyFont="1" applyAlignment="1">
      <alignment horizontal="center"/>
    </xf>
    <xf numFmtId="167" fontId="27" fillId="0" borderId="0" xfId="0" applyNumberFormat="1" applyFont="1" applyFill="1" applyAlignment="1">
      <alignment horizontal="center"/>
    </xf>
    <xf numFmtId="9" fontId="0" fillId="0" borderId="0" xfId="2" applyFont="1" applyAlignment="1"/>
    <xf numFmtId="0" fontId="28" fillId="7" borderId="0" xfId="0" applyFont="1" applyFill="1"/>
    <xf numFmtId="17" fontId="28" fillId="7" borderId="0" xfId="0" applyNumberFormat="1" applyFont="1" applyFill="1" applyAlignment="1">
      <alignment horizontal="center"/>
    </xf>
    <xf numFmtId="167" fontId="28" fillId="7" borderId="0" xfId="0" applyNumberFormat="1" applyFont="1" applyFill="1" applyAlignment="1">
      <alignment horizontal="center"/>
    </xf>
    <xf numFmtId="0" fontId="27" fillId="8" borderId="0" xfId="0" applyFont="1" applyFill="1"/>
    <xf numFmtId="17" fontId="27" fillId="8" borderId="0" xfId="0" applyNumberFormat="1" applyFont="1" applyFill="1" applyAlignment="1">
      <alignment horizontal="center"/>
    </xf>
    <xf numFmtId="167" fontId="27" fillId="8" borderId="0" xfId="0" applyNumberFormat="1" applyFont="1" applyFill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167" fontId="27" fillId="8" borderId="36" xfId="1" applyNumberFormat="1" applyFont="1" applyFill="1" applyBorder="1" applyAlignment="1">
      <alignment horizontal="center"/>
    </xf>
    <xf numFmtId="167" fontId="27" fillId="8" borderId="0" xfId="1" applyNumberFormat="1" applyFont="1" applyFill="1" applyAlignment="1">
      <alignment horizontal="center"/>
    </xf>
    <xf numFmtId="0" fontId="27" fillId="0" borderId="1" xfId="0" applyFont="1" applyFill="1" applyBorder="1" applyAlignment="1">
      <alignment horizontal="left" wrapText="1"/>
    </xf>
    <xf numFmtId="17" fontId="27" fillId="0" borderId="0" xfId="0" applyNumberFormat="1" applyFont="1" applyFill="1" applyAlignment="1">
      <alignment horizontal="center"/>
    </xf>
    <xf numFmtId="167" fontId="27" fillId="9" borderId="0" xfId="1" applyNumberFormat="1" applyFont="1" applyFill="1" applyAlignment="1">
      <alignment horizontal="center"/>
    </xf>
    <xf numFmtId="0" fontId="27" fillId="9" borderId="1" xfId="0" applyFont="1" applyFill="1" applyBorder="1" applyAlignment="1">
      <alignment horizontal="left" wrapText="1"/>
    </xf>
    <xf numFmtId="0" fontId="27" fillId="9" borderId="0" xfId="0" applyFont="1" applyFill="1"/>
    <xf numFmtId="167" fontId="27" fillId="9" borderId="36" xfId="1" applyNumberFormat="1" applyFont="1" applyFill="1" applyBorder="1" applyAlignment="1">
      <alignment horizontal="center"/>
    </xf>
    <xf numFmtId="167" fontId="27" fillId="9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6" borderId="24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货币 2" xfId="3" xr:uid="{BAD88BB3-4954-44BE-8A04-A644CAFB103E}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2020 to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'20-21 $ Incrs (By Categories)'!$B$1</c:f>
              <c:strCache>
                <c:ptCount val="1"/>
                <c:pt idx="0">
                  <c:v>Increase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F0E-4DB8-A5B1-F07089C0C2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F0E-4DB8-A5B1-F07089C0C2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F0E-4DB8-A5B1-F07089C0C2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F0E-4DB8-A5B1-F07089C0C2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'20-21 $ Incrs (By Categories)'!$A$2:$A$5</c:f>
              <c:strCache>
                <c:ptCount val="4"/>
                <c:pt idx="0">
                  <c:v>Dairy</c:v>
                </c:pt>
                <c:pt idx="1">
                  <c:v>Grain Products</c:v>
                </c:pt>
                <c:pt idx="2">
                  <c:v>Vegetables and Fruit</c:v>
                </c:pt>
                <c:pt idx="3">
                  <c:v>Meat and Alternatives</c:v>
                </c:pt>
              </c:strCache>
            </c:strRef>
          </c:cat>
          <c:val>
            <c:numRef>
              <c:f>'20-21 $ Incrs (By Categories)'!$B$2:$B$5</c:f>
              <c:numCache>
                <c:formatCode>0.0%</c:formatCode>
                <c:ptCount val="4"/>
                <c:pt idx="0">
                  <c:v>5.4833150556165148E-3</c:v>
                </c:pt>
                <c:pt idx="1">
                  <c:v>3.8363533408833431E-2</c:v>
                </c:pt>
                <c:pt idx="2">
                  <c:v>0.16273933983319636</c:v>
                </c:pt>
                <c:pt idx="3">
                  <c:v>0.17286983823189442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E-4DB8-A5B1-F07089C0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8043176"/>
        <c:axId val="548039896"/>
      </c:barChart>
      <c:lineChart>
        <c:grouping val="standard"/>
        <c:varyColors val="0"/>
        <c:ser>
          <c:idx val="1"/>
          <c:order val="1"/>
          <c:tx>
            <c:strRef>
              <c:f>'20-21 $ Incrs (By Categories)'!$C$1</c:f>
              <c:strCache>
                <c:ptCount val="1"/>
                <c:pt idx="0">
                  <c:v>Welfare Diet: Total Increase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944444444444449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0E-4DB8-A5B1-F07089C0C2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0E-4DB8-A5B1-F07089C0C2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0E-4DB8-A5B1-F07089C0C2A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0E-4DB8-A5B1-F07089C0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'20-21 $ Incrs (By Categories)'!$A$2:$A$5</c:f>
              <c:strCache>
                <c:ptCount val="4"/>
                <c:pt idx="0">
                  <c:v>Dairy</c:v>
                </c:pt>
                <c:pt idx="1">
                  <c:v>Grain Products</c:v>
                </c:pt>
                <c:pt idx="2">
                  <c:v>Vegetables and Fruit</c:v>
                </c:pt>
                <c:pt idx="3">
                  <c:v>Meat and Alternatives</c:v>
                </c:pt>
              </c:strCache>
            </c:strRef>
          </c:cat>
          <c:val>
            <c:numRef>
              <c:f>'20-21 $ Incrs (By Categories)'!$C$2:$C$5</c:f>
              <c:numCache>
                <c:formatCode>0.0%</c:formatCode>
                <c:ptCount val="4"/>
                <c:pt idx="0">
                  <c:v>0.1128027367601908</c:v>
                </c:pt>
                <c:pt idx="1">
                  <c:v>0.1128027367601908</c:v>
                </c:pt>
                <c:pt idx="2">
                  <c:v>0.1128027367601908</c:v>
                </c:pt>
                <c:pt idx="3">
                  <c:v>0.1128027367601908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E-4DB8-A5B1-F07089C0C2A6}"/>
            </c:ext>
          </c:extLst>
        </c:ser>
        <c:ser>
          <c:idx val="2"/>
          <c:order val="2"/>
          <c:tx>
            <c:v>Inflation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8012403121500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0E-4DB8-A5B1-F07089C0C2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0E-4DB8-A5B1-F07089C0C2A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0E-4DB8-A5B1-F07089C0C2A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0E-4DB8-A5B1-F07089C0C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'20-21 $ Incrs (By Categories)'!$D$2:$D$5</c:f>
              <c:numCache>
                <c:formatCode>0.0%</c:formatCode>
                <c:ptCount val="4"/>
                <c:pt idx="0">
                  <c:v>3.9376118639734059E-2</c:v>
                </c:pt>
                <c:pt idx="1">
                  <c:v>3.9376118639734059E-2</c:v>
                </c:pt>
                <c:pt idx="2">
                  <c:v>3.9376118639734059E-2</c:v>
                </c:pt>
                <c:pt idx="3">
                  <c:v>3.9376118639734059E-2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0E-4DB8-A5B1-F07089C0C2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8043176"/>
        <c:axId val="548039896"/>
      </c:lineChart>
      <c:catAx>
        <c:axId val="54804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39896"/>
        <c:crosses val="autoZero"/>
        <c:auto val="1"/>
        <c:lblAlgn val="ctr"/>
        <c:lblOffset val="100"/>
        <c:noMultiLvlLbl val="0"/>
      </c:catAx>
      <c:valAx>
        <c:axId val="54803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4761</xdr:rowOff>
    </xdr:from>
    <xdr:to>
      <xdr:col>14</xdr:col>
      <xdr:colOff>352425</xdr:colOff>
      <xdr:row>26</xdr:row>
      <xdr:rowOff>100011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BB6C59-AAF9-44B3-AEB9-BD6F283F2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0.20353</cdr:x>
      <cdr:y>0.84747</cdr:y>
    </cdr:from>
    <cdr:to>
      <cdr:x>0.2483</cdr:x>
      <cdr:y>0.91739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1F12270-0AF0-4C7A-8CC6-8C82C5199F3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28750" y="3801988"/>
          <a:ext cx="314325" cy="31365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0.39213</cdr:x>
      <cdr:y>0.72568</cdr:y>
    </cdr:from>
    <cdr:to>
      <cdr:x>0.43555</cdr:x>
      <cdr:y>0.79348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DF539768-E765-47CE-AC3E-64156F675C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752725" y="3255613"/>
          <a:ext cx="304799" cy="3041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0.6038</cdr:x>
      <cdr:y>0.26752</cdr:y>
    </cdr:from>
    <cdr:to>
      <cdr:x>0.673</cdr:x>
      <cdr:y>0.3758</cdr:y>
    </cdr:to>
    <cdr:pic>
      <cdr:nvPicPr>
        <cdr:cNvPr id="15" name="chart">
          <a:extLst xmlns:a="http://schemas.openxmlformats.org/drawingml/2006/main">
            <a:ext uri="{FF2B5EF4-FFF2-40B4-BE49-F238E27FC236}">
              <a16:creationId xmlns:a16="http://schemas.microsoft.com/office/drawing/2014/main" id="{FEBC01EE-50EF-4142-9857-EC553BFF9A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238624" y="1200149"/>
          <a:ext cx="485775" cy="4857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0.81954</cdr:x>
      <cdr:y>0.20595</cdr:y>
    </cdr:from>
    <cdr:to>
      <cdr:x>0.91995</cdr:x>
      <cdr:y>0.34183</cdr:y>
    </cdr:to>
    <cdr:pic>
      <cdr:nvPicPr>
        <cdr:cNvPr id="18" name="chart">
          <a:extLst xmlns:a="http://schemas.openxmlformats.org/drawingml/2006/main">
            <a:ext uri="{FF2B5EF4-FFF2-40B4-BE49-F238E27FC236}">
              <a16:creationId xmlns:a16="http://schemas.microsoft.com/office/drawing/2014/main" id="{82434D52-071E-4CED-9226-3F3E7BC456A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>
                      <a14:foregroundMark x1="63556" y1="77333" x2="24000" y2="71556"/>
                      <a14:foregroundMark x1="13333" y1="64000" x2="11111" y2="46222"/>
                      <a14:foregroundMark x1="31111" y1="24889" x2="45333" y2="24444"/>
                    </a14:backgroundRemoval>
                  </a14:imgEffect>
                </a14:imgLayer>
              </a14:imgProps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753101" y="923927"/>
          <a:ext cx="704849" cy="609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0.1592</cdr:x>
      <cdr:y>0.3489</cdr:y>
    </cdr:from>
    <cdr:to>
      <cdr:x>0.22298</cdr:x>
      <cdr:y>0.44869</cdr:y>
    </cdr:to>
    <cdr:pic>
      <cdr:nvPicPr>
        <cdr:cNvPr id="24" name="Picture 23">
          <a:extLst xmlns:a="http://schemas.openxmlformats.org/drawingml/2006/main">
            <a:ext uri="{FF2B5EF4-FFF2-40B4-BE49-F238E27FC236}">
              <a16:creationId xmlns:a16="http://schemas.microsoft.com/office/drawing/2014/main" id="{8E249967-C534-4620-9FA7-E90DEAFF1EC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17600" y="1565275"/>
          <a:ext cx="447674" cy="44767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0.18046</cdr:x>
      <cdr:y>0.66412</cdr:y>
    </cdr:from>
    <cdr:to>
      <cdr:x>0.22659</cdr:x>
      <cdr:y>0.71125</cdr:y>
    </cdr:to>
    <cdr:pic>
      <cdr:nvPicPr>
        <cdr:cNvPr id="25" name="chart">
          <a:extLst xmlns:a="http://schemas.openxmlformats.org/drawingml/2006/main">
            <a:ext uri="{FF2B5EF4-FFF2-40B4-BE49-F238E27FC236}">
              <a16:creationId xmlns:a16="http://schemas.microsoft.com/office/drawing/2014/main" id="{E0467FFC-291B-461A-8411-188B21558187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>
                      <a14:foregroundMark x1="38889" y1="44722" x2="43889" y2="40000"/>
                      <a14:foregroundMark x1="37222" y1="35278" x2="37222" y2="35278"/>
                      <a14:foregroundMark x1="53333" y1="46111" x2="53333" y2="46111"/>
                      <a14:foregroundMark x1="33056" y1="50556" x2="33056" y2="50556"/>
                      <a14:foregroundMark x1="27500" y1="50000" x2="31667" y2="49167"/>
                      <a14:foregroundMark x1="24722" y1="59167" x2="27500" y2="58611"/>
                      <a14:foregroundMark x1="53056" y1="65556" x2="52500" y2="63889"/>
                      <a14:foregroundMark x1="54722" y1="53333" x2="51944" y2="53889"/>
                      <a14:foregroundMark x1="75278" y1="39722" x2="72222" y2="61111"/>
                    </a14:backgroundRemoval>
                  </a14:imgEffect>
                </a14:imgLayer>
              </a14:imgProps>
            </a:ext>
          </a:extLst>
        </a:blip>
        <a:srcRect xmlns:a="http://schemas.openxmlformats.org/drawingml/2006/main" l="16389" t="28332" r="16389" b="27778"/>
        <a:stretch xmlns:a="http://schemas.openxmlformats.org/drawingml/2006/main"/>
      </cdr:blipFill>
      <cdr:spPr>
        <a:xfrm xmlns:a="http://schemas.openxmlformats.org/drawingml/2006/main">
          <a:off x="1266825" y="2979436"/>
          <a:ext cx="323850" cy="2114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8"/>
  <sheetViews>
    <sheetView workbookViewId="0">
      <pane xSplit="1" ySplit="2" topLeftCell="F29" activePane="bottomRight" state="frozen"/>
      <selection pane="topRight" activeCell="B1" sqref="B1"/>
      <selection pane="bottomLeft" activeCell="A3" sqref="A3"/>
      <selection pane="bottomRight" activeCell="O43" sqref="O43"/>
    </sheetView>
  </sheetViews>
  <sheetFormatPr defaultColWidth="12.625" defaultRowHeight="15" customHeight="1"/>
  <cols>
    <col min="1" max="1" width="22.375" customWidth="1"/>
    <col min="2" max="2" width="9.375" bestFit="1" customWidth="1"/>
    <col min="3" max="3" width="7.625" customWidth="1"/>
    <col min="4" max="4" width="14.125" bestFit="1" customWidth="1"/>
    <col min="5" max="5" width="13" bestFit="1" customWidth="1"/>
    <col min="6" max="6" width="14.25" bestFit="1" customWidth="1"/>
    <col min="7" max="12" width="10.75" customWidth="1"/>
    <col min="13" max="13" width="12.75" bestFit="1" customWidth="1"/>
    <col min="14" max="14" width="14" bestFit="1" customWidth="1"/>
    <col min="15" max="15" width="13.25" customWidth="1"/>
    <col min="16" max="17" width="13" customWidth="1"/>
    <col min="18" max="18" width="13.375" customWidth="1"/>
    <col min="19" max="36" width="7.625" customWidth="1"/>
  </cols>
  <sheetData>
    <row r="1" spans="1:19">
      <c r="A1" s="73"/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/>
      <c r="O1" s="129" t="s">
        <v>1</v>
      </c>
      <c r="P1" s="130"/>
      <c r="Q1" s="130"/>
      <c r="R1" s="131"/>
      <c r="S1" s="1"/>
    </row>
    <row r="2" spans="1:19" ht="29.25">
      <c r="A2" s="74" t="s">
        <v>2</v>
      </c>
      <c r="B2" s="43">
        <v>1995</v>
      </c>
      <c r="C2" s="43">
        <v>2010</v>
      </c>
      <c r="D2" s="44" t="s">
        <v>37</v>
      </c>
      <c r="E2" s="44" t="s">
        <v>38</v>
      </c>
      <c r="F2" s="44" t="s">
        <v>39</v>
      </c>
      <c r="G2" s="44" t="s">
        <v>40</v>
      </c>
      <c r="H2" s="44" t="s">
        <v>41</v>
      </c>
      <c r="I2" s="44" t="s">
        <v>36</v>
      </c>
      <c r="J2" s="45" t="s">
        <v>42</v>
      </c>
      <c r="K2" s="44" t="s">
        <v>43</v>
      </c>
      <c r="L2" s="44" t="s">
        <v>44</v>
      </c>
      <c r="M2" s="44" t="s">
        <v>45</v>
      </c>
      <c r="N2" s="46" t="s">
        <v>50</v>
      </c>
      <c r="O2" s="42" t="s">
        <v>3</v>
      </c>
      <c r="P2" s="50" t="s">
        <v>4</v>
      </c>
      <c r="Q2" s="51" t="s">
        <v>52</v>
      </c>
      <c r="R2" s="75" t="s">
        <v>5</v>
      </c>
      <c r="S2" s="1"/>
    </row>
    <row r="3" spans="1:19">
      <c r="A3" s="76" t="s">
        <v>6</v>
      </c>
      <c r="B3" s="7">
        <v>5.58</v>
      </c>
      <c r="C3" s="11">
        <v>6.67</v>
      </c>
      <c r="D3" s="6">
        <f>(4.29/750)*625*2</f>
        <v>7.15</v>
      </c>
      <c r="E3" s="6">
        <v>7.15</v>
      </c>
      <c r="F3" s="6">
        <v>10.64</v>
      </c>
      <c r="G3" s="6">
        <f>3.77*(625/680)*2</f>
        <v>6.930147058823529</v>
      </c>
      <c r="H3" s="6">
        <v>10.16</v>
      </c>
      <c r="I3" s="12">
        <f>((2.98/680)*625)*2</f>
        <v>5.4779411764705888</v>
      </c>
      <c r="J3" s="6">
        <f>((2.97/640)*625)*2</f>
        <v>5.8007812500000009</v>
      </c>
      <c r="K3" s="4">
        <v>8.4700000000000006</v>
      </c>
      <c r="L3" s="6">
        <f>((2.98/680)*625)*2</f>
        <v>5.4779411764705888</v>
      </c>
      <c r="M3" s="4">
        <f>0.44*6.25*2</f>
        <v>5.5</v>
      </c>
      <c r="N3" s="47">
        <f>(0.59*6.25)*2</f>
        <v>7.375</v>
      </c>
      <c r="O3" s="40">
        <f>($N$3-B3)/B3</f>
        <v>0.32168458781362008</v>
      </c>
      <c r="P3" s="39">
        <f>($N$3-D3)/D3</f>
        <v>3.1468531468531416E-2</v>
      </c>
      <c r="Q3" s="39">
        <f>($N$3-K3)/K3</f>
        <v>-0.12927981109799297</v>
      </c>
      <c r="R3" s="77">
        <f>($N$3-M3)/M3</f>
        <v>0.34090909090909088</v>
      </c>
    </row>
    <row r="4" spans="1:19">
      <c r="A4" s="76" t="s">
        <v>7</v>
      </c>
      <c r="B4" s="7">
        <v>1.99</v>
      </c>
      <c r="C4" s="11">
        <v>3.19</v>
      </c>
      <c r="D4" s="6">
        <v>2.5</v>
      </c>
      <c r="E4" s="6">
        <v>2.4700000000000002</v>
      </c>
      <c r="F4" s="6">
        <v>2.98</v>
      </c>
      <c r="G4" s="6">
        <v>3.59</v>
      </c>
      <c r="H4" s="6">
        <v>3.59</v>
      </c>
      <c r="I4" s="13">
        <v>3.69</v>
      </c>
      <c r="J4" s="6">
        <v>3.37</v>
      </c>
      <c r="K4" s="4">
        <v>3.78</v>
      </c>
      <c r="L4" s="4">
        <v>3.78</v>
      </c>
      <c r="M4" s="4">
        <v>2.98</v>
      </c>
      <c r="N4" s="47">
        <v>3.79</v>
      </c>
      <c r="O4" s="40">
        <f>($N$4-B4)/B4</f>
        <v>0.90452261306532666</v>
      </c>
      <c r="P4" s="39">
        <f>($N$4-D4)/D4</f>
        <v>0.51600000000000001</v>
      </c>
      <c r="Q4" s="39">
        <f>($N$4-K4)/K4</f>
        <v>2.6455026455027069E-3</v>
      </c>
      <c r="R4" s="77">
        <f>($N$4-M4)/M4</f>
        <v>0.27181208053691275</v>
      </c>
    </row>
    <row r="5" spans="1:19">
      <c r="A5" s="76" t="s">
        <v>8</v>
      </c>
      <c r="B5" s="8">
        <v>2.97</v>
      </c>
      <c r="C5" s="11">
        <v>7.44</v>
      </c>
      <c r="D5" s="6">
        <f>2.69*3</f>
        <v>8.07</v>
      </c>
      <c r="E5" s="6">
        <v>6.87</v>
      </c>
      <c r="F5" s="6">
        <v>6.51</v>
      </c>
      <c r="G5" s="6">
        <f>1.98*3</f>
        <v>5.9399999999999995</v>
      </c>
      <c r="H5" s="6">
        <v>6</v>
      </c>
      <c r="I5" s="13">
        <f>2*3</f>
        <v>6</v>
      </c>
      <c r="J5" s="6">
        <v>6.81</v>
      </c>
      <c r="K5" s="9">
        <v>7.44</v>
      </c>
      <c r="L5" s="9">
        <f>1.64*3</f>
        <v>4.92</v>
      </c>
      <c r="M5" s="9">
        <f>1.64*3</f>
        <v>4.92</v>
      </c>
      <c r="N5" s="47">
        <f>2.59*3</f>
        <v>7.77</v>
      </c>
      <c r="O5" s="40">
        <f>($N$5-B5)/B5</f>
        <v>1.6161616161616157</v>
      </c>
      <c r="P5" s="39">
        <f>($N$5-D5)/D5</f>
        <v>-3.7174721189591163E-2</v>
      </c>
      <c r="Q5" s="39">
        <f>($N$5-K5)/K5</f>
        <v>4.4354838709677311E-2</v>
      </c>
      <c r="R5" s="77">
        <f>($N$5-M5)/M5</f>
        <v>0.57926829268292679</v>
      </c>
    </row>
    <row r="6" spans="1:19">
      <c r="A6" s="76" t="s">
        <v>9</v>
      </c>
      <c r="B6" s="7">
        <v>5.16</v>
      </c>
      <c r="C6" s="11">
        <v>7.16</v>
      </c>
      <c r="D6" s="6">
        <f>1.89*4</f>
        <v>7.56</v>
      </c>
      <c r="E6" s="6">
        <v>7.96</v>
      </c>
      <c r="F6" s="6">
        <v>5</v>
      </c>
      <c r="G6" s="6">
        <f>2.59*4</f>
        <v>10.36</v>
      </c>
      <c r="H6" s="6">
        <v>6.57</v>
      </c>
      <c r="I6" s="13">
        <f>2.19*4</f>
        <v>8.76</v>
      </c>
      <c r="J6" s="6">
        <f>1.27*4</f>
        <v>5.08</v>
      </c>
      <c r="K6" s="4">
        <v>8.76</v>
      </c>
      <c r="L6" s="4">
        <f>0.53*9*4</f>
        <v>19.080000000000002</v>
      </c>
      <c r="M6" s="4">
        <f>2.49*4</f>
        <v>9.9600000000000009</v>
      </c>
      <c r="N6" s="47">
        <f>2.19*4</f>
        <v>8.76</v>
      </c>
      <c r="O6" s="40">
        <f>($N$6-B6)/B6</f>
        <v>0.69767441860465107</v>
      </c>
      <c r="P6" s="39">
        <f>($N$6-D6)/D6</f>
        <v>0.15873015873015875</v>
      </c>
      <c r="Q6" s="39">
        <f>($N$6-K6)/K6</f>
        <v>0</v>
      </c>
      <c r="R6" s="77">
        <f>($N$6-M6)/M6</f>
        <v>-0.12048192771084347</v>
      </c>
    </row>
    <row r="7" spans="1:19">
      <c r="A7" s="76" t="s">
        <v>10</v>
      </c>
      <c r="B7" s="7">
        <v>6.58</v>
      </c>
      <c r="C7" s="7">
        <v>8</v>
      </c>
      <c r="D7" s="6">
        <v>7.49</v>
      </c>
      <c r="E7" s="6">
        <v>7.49</v>
      </c>
      <c r="F7" s="6">
        <v>7.98</v>
      </c>
      <c r="G7" s="6">
        <f>6*2</f>
        <v>12</v>
      </c>
      <c r="H7" s="6">
        <v>7.76</v>
      </c>
      <c r="I7" s="13">
        <f>5.49*2</f>
        <v>10.98</v>
      </c>
      <c r="J7" s="6">
        <v>9.98</v>
      </c>
      <c r="K7" s="4">
        <v>9.9600000000000009</v>
      </c>
      <c r="L7" s="4">
        <f>((2.98/0.9)*2)*2</f>
        <v>13.244444444444444</v>
      </c>
      <c r="M7" s="4">
        <f>5.98*2</f>
        <v>11.96</v>
      </c>
      <c r="N7" s="47">
        <f>4.49*2</f>
        <v>8.98</v>
      </c>
      <c r="O7" s="40">
        <f>($N$7-B7)/B7</f>
        <v>0.36474164133738607</v>
      </c>
      <c r="P7" s="39">
        <f>($N$7-D7)/D7</f>
        <v>0.19893190921228307</v>
      </c>
      <c r="Q7" s="39">
        <f>($N$7-K7)/K7</f>
        <v>-9.8393574297188785E-2</v>
      </c>
      <c r="R7" s="77">
        <f>($N$7-M7)/M7</f>
        <v>-0.24916387959866224</v>
      </c>
    </row>
    <row r="8" spans="1:19">
      <c r="A8" s="78" t="s">
        <v>11</v>
      </c>
      <c r="B8" s="48">
        <f t="shared" ref="B8:J8" si="0">SUM(B3:B7)</f>
        <v>22.28</v>
      </c>
      <c r="C8" s="48">
        <f t="shared" si="0"/>
        <v>32.46</v>
      </c>
      <c r="D8" s="48">
        <f t="shared" si="0"/>
        <v>32.769999999999996</v>
      </c>
      <c r="E8" s="48">
        <f t="shared" si="0"/>
        <v>31.940000000000005</v>
      </c>
      <c r="F8" s="48">
        <f t="shared" si="0"/>
        <v>33.11</v>
      </c>
      <c r="G8" s="48">
        <f t="shared" si="0"/>
        <v>38.82014705882353</v>
      </c>
      <c r="H8" s="48">
        <f t="shared" si="0"/>
        <v>34.08</v>
      </c>
      <c r="I8" s="48">
        <f t="shared" si="0"/>
        <v>34.907941176470587</v>
      </c>
      <c r="J8" s="48">
        <f t="shared" si="0"/>
        <v>31.040781249999998</v>
      </c>
      <c r="K8" s="48">
        <v>38.410000000000004</v>
      </c>
      <c r="L8" s="48">
        <f>SUM(L3:L7)</f>
        <v>46.502385620915035</v>
      </c>
      <c r="M8" s="48">
        <f>SUM(M3:M7)</f>
        <v>35.32</v>
      </c>
      <c r="N8" s="49">
        <f>SUM(N3:N7)</f>
        <v>36.674999999999997</v>
      </c>
      <c r="O8" s="53">
        <f>($N$8-B8)/B8</f>
        <v>0.64609515260323136</v>
      </c>
      <c r="P8" s="54">
        <f>($N$8-D8)/D8</f>
        <v>0.11916386939273731</v>
      </c>
      <c r="Q8" s="54">
        <f>($N$8-K8)/K8</f>
        <v>-4.5170528508201156E-2</v>
      </c>
      <c r="R8" s="79">
        <f>($N$8-M8)/M8</f>
        <v>3.8363533408833431E-2</v>
      </c>
    </row>
    <row r="9" spans="1:19">
      <c r="A9" s="76"/>
      <c r="B9" s="7"/>
      <c r="C9" s="7"/>
      <c r="D9" s="6"/>
      <c r="E9" s="6"/>
      <c r="F9" s="6"/>
      <c r="G9" s="6"/>
      <c r="H9" s="6"/>
      <c r="I9" s="13"/>
      <c r="J9" s="6"/>
      <c r="K9" s="11"/>
      <c r="L9" s="11"/>
      <c r="M9" s="4"/>
      <c r="N9" s="47"/>
      <c r="O9" s="40"/>
      <c r="P9" s="39"/>
      <c r="Q9" s="39"/>
      <c r="R9" s="77"/>
    </row>
    <row r="10" spans="1:19">
      <c r="A10" s="74" t="s">
        <v>12</v>
      </c>
      <c r="B10" s="62"/>
      <c r="C10" s="62"/>
      <c r="D10" s="63"/>
      <c r="E10" s="63"/>
      <c r="F10" s="63"/>
      <c r="G10" s="63"/>
      <c r="H10" s="63"/>
      <c r="I10" s="64"/>
      <c r="J10" s="63"/>
      <c r="K10" s="65"/>
      <c r="L10" s="65"/>
      <c r="M10" s="66"/>
      <c r="N10" s="67"/>
      <c r="O10" s="68"/>
      <c r="P10" s="69"/>
      <c r="Q10" s="69"/>
      <c r="R10" s="80"/>
    </row>
    <row r="11" spans="1:19">
      <c r="A11" s="76" t="s">
        <v>13</v>
      </c>
      <c r="B11" s="7">
        <v>0.99</v>
      </c>
      <c r="C11" s="7">
        <v>0.67</v>
      </c>
      <c r="D11" s="6">
        <v>0.66</v>
      </c>
      <c r="E11" s="6">
        <v>1.33</v>
      </c>
      <c r="F11" s="6">
        <v>1.1200000000000001</v>
      </c>
      <c r="G11" s="6">
        <f>1.78*(2/3)</f>
        <v>1.1866666666666665</v>
      </c>
      <c r="H11" s="6">
        <v>1.98</v>
      </c>
      <c r="I11" s="14">
        <f>(1.99/3)*2</f>
        <v>1.3266666666666667</v>
      </c>
      <c r="J11" s="6">
        <v>3.44</v>
      </c>
      <c r="K11" s="4">
        <v>1.98</v>
      </c>
      <c r="L11" s="4">
        <f>(2.98/3)*2</f>
        <v>1.9866666666666666</v>
      </c>
      <c r="M11" s="4">
        <f>1.28*2</f>
        <v>2.56</v>
      </c>
      <c r="N11" s="47">
        <f>1.29*2</f>
        <v>2.58</v>
      </c>
      <c r="O11" s="40">
        <f>($N$11-B11)/B11</f>
        <v>1.6060606060606062</v>
      </c>
      <c r="P11" s="39">
        <f>($N$11-D11)/D11</f>
        <v>2.9090909090909087</v>
      </c>
      <c r="Q11" s="39">
        <f>($N$11-K11)/K11</f>
        <v>0.30303030303030309</v>
      </c>
      <c r="R11" s="77">
        <f>($N$11-M11)/M11</f>
        <v>7.8125000000000069E-3</v>
      </c>
    </row>
    <row r="12" spans="1:19">
      <c r="A12" s="81" t="s">
        <v>14</v>
      </c>
      <c r="B12" s="7">
        <v>1.38</v>
      </c>
      <c r="C12" s="7">
        <v>2.7</v>
      </c>
      <c r="D12" s="6">
        <f>2.25*1.52</f>
        <v>3.42</v>
      </c>
      <c r="E12" s="6">
        <v>3.08</v>
      </c>
      <c r="F12" s="6">
        <v>2.1</v>
      </c>
      <c r="G12" s="6">
        <f>1.29*2</f>
        <v>2.58</v>
      </c>
      <c r="H12" s="6">
        <v>3.2</v>
      </c>
      <c r="I12" s="6">
        <f>0.99*2</f>
        <v>1.98</v>
      </c>
      <c r="J12" s="6">
        <v>1.98</v>
      </c>
      <c r="K12" s="4">
        <v>2.4</v>
      </c>
      <c r="L12" s="4">
        <f>((0.68/4)*10)*1.26</f>
        <v>2.1420000000000003</v>
      </c>
      <c r="M12" s="4">
        <f>((0.68/4)*10)*1.26</f>
        <v>2.1420000000000003</v>
      </c>
      <c r="N12" s="47">
        <f>1.26*(1.03*2)</f>
        <v>2.5956000000000001</v>
      </c>
      <c r="O12" s="40">
        <f>($N$12-B12)/B12</f>
        <v>0.88086956521739157</v>
      </c>
      <c r="P12" s="39">
        <f>($N$12-D12)/D12</f>
        <v>-0.24105263157894732</v>
      </c>
      <c r="Q12" s="39">
        <f>($N$12-K12)/K12</f>
        <v>8.15000000000001E-2</v>
      </c>
      <c r="R12" s="77">
        <f>($N$12-M12)/M12</f>
        <v>0.2117647058823528</v>
      </c>
    </row>
    <row r="13" spans="1:19">
      <c r="A13" s="76" t="s">
        <v>15</v>
      </c>
      <c r="B13" s="7">
        <v>2.98</v>
      </c>
      <c r="C13" s="7">
        <v>1.98</v>
      </c>
      <c r="D13" s="6">
        <v>1.99</v>
      </c>
      <c r="E13" s="6">
        <v>2.98</v>
      </c>
      <c r="F13" s="6">
        <v>3.98</v>
      </c>
      <c r="G13" s="6">
        <f>1.98*2</f>
        <v>3.96</v>
      </c>
      <c r="H13" s="6">
        <v>5.96</v>
      </c>
      <c r="I13" s="6">
        <f>2.49*2</f>
        <v>4.9800000000000004</v>
      </c>
      <c r="J13" s="6">
        <v>4.9800000000000004</v>
      </c>
      <c r="K13" s="4">
        <v>5.96</v>
      </c>
      <c r="L13" s="4">
        <f>2.98*2</f>
        <v>5.96</v>
      </c>
      <c r="M13" s="4">
        <f>1.98*2</f>
        <v>3.96</v>
      </c>
      <c r="N13" s="47">
        <f>2.49*2</f>
        <v>4.9800000000000004</v>
      </c>
      <c r="O13" s="40">
        <f>($N$13-B13)/B13</f>
        <v>0.67114093959731558</v>
      </c>
      <c r="P13" s="39">
        <f>($N$13-D13)/D13</f>
        <v>1.5025125628140705</v>
      </c>
      <c r="Q13" s="39">
        <f>($N$13-K13)/K13</f>
        <v>-0.16442953020134221</v>
      </c>
      <c r="R13" s="77">
        <f>($N$13-M13)/M13</f>
        <v>0.25757575757575768</v>
      </c>
    </row>
    <row r="14" spans="1:19">
      <c r="A14" s="76" t="s">
        <v>16</v>
      </c>
      <c r="B14" s="7">
        <v>3.98</v>
      </c>
      <c r="C14" s="7">
        <v>5</v>
      </c>
      <c r="D14" s="6">
        <f>2.49*2</f>
        <v>4.9800000000000004</v>
      </c>
      <c r="E14" s="6">
        <v>3.58</v>
      </c>
      <c r="F14" s="6">
        <v>6.96</v>
      </c>
      <c r="G14" s="6">
        <f>1.98*2</f>
        <v>3.96</v>
      </c>
      <c r="H14" s="6">
        <v>5.99</v>
      </c>
      <c r="I14" s="6">
        <f>3.49*2</f>
        <v>6.98</v>
      </c>
      <c r="J14" s="6">
        <f>1.97*2</f>
        <v>3.94</v>
      </c>
      <c r="K14" s="4">
        <v>5.96</v>
      </c>
      <c r="L14" s="4">
        <f>3.48*2</f>
        <v>6.96</v>
      </c>
      <c r="M14" s="4">
        <f>2.98*2</f>
        <v>5.96</v>
      </c>
      <c r="N14" s="47">
        <f>3.99*2</f>
        <v>7.98</v>
      </c>
      <c r="O14" s="40">
        <f>($N$14-B14)/B14</f>
        <v>1.0050251256281406</v>
      </c>
      <c r="P14" s="39">
        <f>($N$14-D14)/D14</f>
        <v>0.60240963855421681</v>
      </c>
      <c r="Q14" s="39">
        <f>($N$14-K14)/K14</f>
        <v>0.33892617449664436</v>
      </c>
      <c r="R14" s="77">
        <f>($N$14-M14)/M14</f>
        <v>0.33892617449664436</v>
      </c>
    </row>
    <row r="15" spans="1:19">
      <c r="A15" s="81" t="s">
        <v>17</v>
      </c>
      <c r="B15" s="7">
        <v>2.58</v>
      </c>
      <c r="C15" s="7">
        <v>4.5599999999999996</v>
      </c>
      <c r="D15" s="6">
        <f>0.54*12</f>
        <v>6.48</v>
      </c>
      <c r="E15" s="6">
        <v>4.8</v>
      </c>
      <c r="F15" s="6">
        <v>8.1199999999999992</v>
      </c>
      <c r="G15" s="6">
        <f>2.13*6</f>
        <v>12.78</v>
      </c>
      <c r="H15" s="6">
        <v>10.68</v>
      </c>
      <c r="I15" s="6">
        <v>3.98</v>
      </c>
      <c r="J15" s="6">
        <v>3.97</v>
      </c>
      <c r="K15" s="4">
        <v>4.2</v>
      </c>
      <c r="L15" s="4">
        <f>((0.3/2)*12)*4.37</f>
        <v>7.8659999999999997</v>
      </c>
      <c r="M15" s="4">
        <f>((0.3/2)*12)*4.37</f>
        <v>7.8659999999999997</v>
      </c>
      <c r="N15" s="47">
        <f>3.73*((0.355/2)*12)</f>
        <v>7.9448999999999996</v>
      </c>
      <c r="O15" s="40">
        <f>($N$15-B15)/B15</f>
        <v>2.0794186046511625</v>
      </c>
      <c r="P15" s="39">
        <f>($N$15-D15)/D15</f>
        <v>0.22606481481481469</v>
      </c>
      <c r="Q15" s="39">
        <f>($N$15-K15)/K15</f>
        <v>0.89164285714285696</v>
      </c>
      <c r="R15" s="77">
        <f>($N$15-M15)/M15</f>
        <v>1.003051106025934E-2</v>
      </c>
    </row>
    <row r="16" spans="1:19">
      <c r="A16" s="76" t="s">
        <v>18</v>
      </c>
      <c r="B16" s="7">
        <v>0.99</v>
      </c>
      <c r="C16" s="7">
        <v>1.99</v>
      </c>
      <c r="D16" s="6">
        <v>1.79</v>
      </c>
      <c r="E16" s="6">
        <v>1.59</v>
      </c>
      <c r="F16" s="6">
        <v>3.47</v>
      </c>
      <c r="G16" s="6">
        <v>4</v>
      </c>
      <c r="H16" s="6">
        <v>1.99</v>
      </c>
      <c r="I16" s="6">
        <v>1.88</v>
      </c>
      <c r="J16" s="6">
        <v>1.83</v>
      </c>
      <c r="K16" s="4">
        <v>1.98</v>
      </c>
      <c r="L16" s="4">
        <v>2.2799999999999998</v>
      </c>
      <c r="M16" s="4">
        <v>2.2799999999999998</v>
      </c>
      <c r="N16" s="47">
        <f>2.49</f>
        <v>2.4900000000000002</v>
      </c>
      <c r="O16" s="40">
        <f>($N$16-B16)/B16</f>
        <v>1.5151515151515154</v>
      </c>
      <c r="P16" s="39">
        <f>($N$16-D16)/D16</f>
        <v>0.39106145251396657</v>
      </c>
      <c r="Q16" s="39">
        <f>($N$16-K16)/K16</f>
        <v>0.25757575757575768</v>
      </c>
      <c r="R16" s="77">
        <f>($N$16-M16)/M16</f>
        <v>9.2105263157894926E-2</v>
      </c>
    </row>
    <row r="17" spans="1:18">
      <c r="A17" s="76" t="s">
        <v>19</v>
      </c>
      <c r="B17" s="7">
        <v>1.79</v>
      </c>
      <c r="C17" s="7">
        <v>1</v>
      </c>
      <c r="D17" s="6">
        <v>1.29</v>
      </c>
      <c r="E17" s="6">
        <v>1.29</v>
      </c>
      <c r="F17" s="6">
        <v>1.74</v>
      </c>
      <c r="G17" s="6">
        <v>1.49</v>
      </c>
      <c r="H17" s="6">
        <v>1.99</v>
      </c>
      <c r="I17" s="6">
        <v>1.5</v>
      </c>
      <c r="J17" s="6">
        <v>1.5</v>
      </c>
      <c r="K17" s="4">
        <v>1.98</v>
      </c>
      <c r="L17" s="4">
        <v>2.48</v>
      </c>
      <c r="M17" s="4">
        <v>1.68</v>
      </c>
      <c r="N17" s="47">
        <v>2.99</v>
      </c>
      <c r="O17" s="40">
        <f>($N$17-B17)/B17</f>
        <v>0.67039106145251404</v>
      </c>
      <c r="P17" s="39">
        <f>($N$17-D17)/D17</f>
        <v>1.3178294573643412</v>
      </c>
      <c r="Q17" s="39">
        <f>($N$17-K17)/K17</f>
        <v>0.51010101010101028</v>
      </c>
      <c r="R17" s="77">
        <f>($N$17-M17)/M17</f>
        <v>0.77976190476190499</v>
      </c>
    </row>
    <row r="18" spans="1:18">
      <c r="A18" s="76" t="s">
        <v>20</v>
      </c>
      <c r="B18" s="7">
        <v>1.77</v>
      </c>
      <c r="C18" s="7">
        <v>3.49</v>
      </c>
      <c r="D18" s="6">
        <v>3.49</v>
      </c>
      <c r="E18" s="6">
        <v>2.99</v>
      </c>
      <c r="F18" s="6">
        <v>3.97</v>
      </c>
      <c r="G18" s="6">
        <v>4.4800000000000004</v>
      </c>
      <c r="H18" s="6">
        <v>13.04</v>
      </c>
      <c r="I18" s="6">
        <v>3.99</v>
      </c>
      <c r="J18" s="6">
        <v>3.99</v>
      </c>
      <c r="K18" s="4">
        <v>4.9800000000000004</v>
      </c>
      <c r="L18" s="4">
        <v>4.9800000000000004</v>
      </c>
      <c r="M18" s="4">
        <v>5.98</v>
      </c>
      <c r="N18" s="47">
        <v>3.98</v>
      </c>
      <c r="O18" s="40">
        <f>($N$18-B18)/B18</f>
        <v>1.2485875706214689</v>
      </c>
      <c r="P18" s="39">
        <f>($N$18-D18)/D18</f>
        <v>0.14040114613180507</v>
      </c>
      <c r="Q18" s="39">
        <f>($N$18-K18)/K18</f>
        <v>-0.2008032128514057</v>
      </c>
      <c r="R18" s="77">
        <f>($N$18-M18)/M18</f>
        <v>-0.33444816053511711</v>
      </c>
    </row>
    <row r="19" spans="1:18">
      <c r="A19" s="81" t="s">
        <v>21</v>
      </c>
      <c r="B19" s="7">
        <v>3.38</v>
      </c>
      <c r="C19" s="7">
        <v>3.5</v>
      </c>
      <c r="D19" s="6">
        <f>0.52*12</f>
        <v>6.24</v>
      </c>
      <c r="E19" s="6">
        <v>6.84</v>
      </c>
      <c r="F19" s="6">
        <v>6.82</v>
      </c>
      <c r="G19" s="6">
        <f>3.26*4</f>
        <v>13.04</v>
      </c>
      <c r="H19" s="6">
        <v>7.44</v>
      </c>
      <c r="I19" s="6">
        <f>0.65*12</f>
        <v>7.8000000000000007</v>
      </c>
      <c r="J19" s="6">
        <v>4.5599999999999996</v>
      </c>
      <c r="K19" s="4">
        <v>16.2</v>
      </c>
      <c r="L19" s="4">
        <f>0.375*12*3.7</f>
        <v>16.650000000000002</v>
      </c>
      <c r="M19" s="4">
        <f>0.375*12*3.7</f>
        <v>16.650000000000002</v>
      </c>
      <c r="N19" s="47">
        <f>4.39*(12*(0.735/2))</f>
        <v>19.3599</v>
      </c>
      <c r="O19" s="40">
        <f>($N$19-B19)/B19</f>
        <v>4.7277810650887577</v>
      </c>
      <c r="P19" s="39">
        <f>($N$19-D19)/D19</f>
        <v>2.1025480769230769</v>
      </c>
      <c r="Q19" s="39">
        <f>($N$19-K19)/K19</f>
        <v>0.19505555555555559</v>
      </c>
      <c r="R19" s="77">
        <f>($N$19-M19)/M19</f>
        <v>0.16275675675675658</v>
      </c>
    </row>
    <row r="20" spans="1:18">
      <c r="A20" s="76" t="s">
        <v>22</v>
      </c>
      <c r="B20" s="7">
        <v>2.4900000000000002</v>
      </c>
      <c r="C20" s="7">
        <v>2.5</v>
      </c>
      <c r="D20" s="6">
        <v>2.5</v>
      </c>
      <c r="E20" s="6">
        <v>2.5</v>
      </c>
      <c r="F20" s="6">
        <v>2.99</v>
      </c>
      <c r="G20" s="6">
        <v>4.87</v>
      </c>
      <c r="H20" s="6">
        <v>4.4400000000000004</v>
      </c>
      <c r="I20" s="6">
        <v>4.4400000000000004</v>
      </c>
      <c r="J20" s="6">
        <v>3.99</v>
      </c>
      <c r="K20" s="4">
        <v>2.58</v>
      </c>
      <c r="L20" s="4">
        <v>2.98</v>
      </c>
      <c r="M20" s="4">
        <v>2</v>
      </c>
      <c r="N20" s="47">
        <v>4.49</v>
      </c>
      <c r="O20" s="40">
        <f>($N$20-B20)/B20</f>
        <v>0.80321285140562237</v>
      </c>
      <c r="P20" s="39">
        <f>($N$20-D20)/D20</f>
        <v>0.79600000000000004</v>
      </c>
      <c r="Q20" s="39">
        <f>($N$20-K20)/K20</f>
        <v>0.74031007751937983</v>
      </c>
      <c r="R20" s="77">
        <f>($N$20-M20)/M20</f>
        <v>1.2450000000000001</v>
      </c>
    </row>
    <row r="21" spans="1:18" ht="15.75" customHeight="1">
      <c r="A21" s="78" t="s">
        <v>11</v>
      </c>
      <c r="B21" s="48">
        <f t="shared" ref="B21:I21" si="1">SUM(B11:B20)</f>
        <v>22.33</v>
      </c>
      <c r="C21" s="48">
        <f t="shared" si="1"/>
        <v>27.39</v>
      </c>
      <c r="D21" s="48">
        <f t="shared" si="1"/>
        <v>32.840000000000003</v>
      </c>
      <c r="E21" s="48">
        <f t="shared" si="1"/>
        <v>30.98</v>
      </c>
      <c r="F21" s="48">
        <f t="shared" si="1"/>
        <v>41.27</v>
      </c>
      <c r="G21" s="48">
        <f t="shared" si="1"/>
        <v>52.346666666666664</v>
      </c>
      <c r="H21" s="48">
        <f t="shared" si="1"/>
        <v>56.709999999999994</v>
      </c>
      <c r="I21" s="48">
        <f t="shared" si="1"/>
        <v>38.856666666666669</v>
      </c>
      <c r="J21" s="48">
        <f>SUM(J11:J20)</f>
        <v>34.18</v>
      </c>
      <c r="K21" s="48">
        <v>48.22</v>
      </c>
      <c r="L21" s="48">
        <f>SUM(L11:L20)</f>
        <v>54.284666666666674</v>
      </c>
      <c r="M21" s="48">
        <f>SUM(M11:M20)</f>
        <v>51.078000000000003</v>
      </c>
      <c r="N21" s="49">
        <f>SUM(N11:N20)</f>
        <v>59.390400000000007</v>
      </c>
      <c r="O21" s="53">
        <f>($N$21-B21)/B21</f>
        <v>1.6596686072548146</v>
      </c>
      <c r="P21" s="54">
        <f>($N$21-D21)/D21</f>
        <v>0.80847746650426311</v>
      </c>
      <c r="Q21" s="54">
        <f>($N$21-K21)/K21</f>
        <v>0.23165491497304039</v>
      </c>
      <c r="R21" s="79">
        <f>($N$21-M21)/M21</f>
        <v>0.16273933983319636</v>
      </c>
    </row>
    <row r="22" spans="1:18" ht="15.75" customHeight="1">
      <c r="A22" s="76"/>
      <c r="B22" s="7"/>
      <c r="C22" s="7"/>
      <c r="D22" s="6"/>
      <c r="E22" s="6"/>
      <c r="F22" s="6"/>
      <c r="G22" s="6"/>
      <c r="H22" s="6"/>
      <c r="I22" s="13"/>
      <c r="J22" s="6"/>
      <c r="K22" s="11"/>
      <c r="L22" s="11"/>
      <c r="M22" s="4"/>
      <c r="N22" s="47"/>
      <c r="O22" s="40"/>
      <c r="P22" s="39"/>
      <c r="Q22" s="39"/>
      <c r="R22" s="77"/>
    </row>
    <row r="23" spans="1:18" ht="15.75" customHeight="1">
      <c r="A23" s="74" t="s">
        <v>23</v>
      </c>
      <c r="B23" s="62"/>
      <c r="C23" s="62"/>
      <c r="D23" s="63"/>
      <c r="E23" s="63"/>
      <c r="F23" s="63"/>
      <c r="G23" s="63"/>
      <c r="H23" s="63"/>
      <c r="I23" s="64"/>
      <c r="J23" s="63"/>
      <c r="K23" s="65"/>
      <c r="L23" s="65"/>
      <c r="M23" s="66"/>
      <c r="N23" s="67"/>
      <c r="O23" s="68"/>
      <c r="P23" s="69"/>
      <c r="Q23" s="69"/>
      <c r="R23" s="80"/>
    </row>
    <row r="24" spans="1:18" ht="15.75" customHeight="1">
      <c r="A24" s="76" t="s">
        <v>24</v>
      </c>
      <c r="B24" s="7">
        <v>14.76</v>
      </c>
      <c r="C24" s="7">
        <v>19.82</v>
      </c>
      <c r="D24" s="6">
        <v>21.88</v>
      </c>
      <c r="E24" s="6">
        <v>19.88</v>
      </c>
      <c r="F24" s="6">
        <v>15.88</v>
      </c>
      <c r="G24" s="6">
        <f>4.67*(4/3)*4</f>
        <v>24.906666666666666</v>
      </c>
      <c r="H24" s="6">
        <v>28.16</v>
      </c>
      <c r="I24" s="13">
        <f>4.27*4</f>
        <v>17.079999999999998</v>
      </c>
      <c r="J24" s="6">
        <f>4.27*4</f>
        <v>17.079999999999998</v>
      </c>
      <c r="K24" s="4">
        <v>17.12</v>
      </c>
      <c r="L24" s="4">
        <f>4.49*4</f>
        <v>17.96</v>
      </c>
      <c r="M24" s="4">
        <f>4.49*4</f>
        <v>17.96</v>
      </c>
      <c r="N24" s="47">
        <f>4.69*4</f>
        <v>18.760000000000002</v>
      </c>
      <c r="O24" s="40">
        <f>($N$24-B24)/B24</f>
        <v>0.27100271002710041</v>
      </c>
      <c r="P24" s="39">
        <f>($N$24-D24)/D24</f>
        <v>-0.1425959780621571</v>
      </c>
      <c r="Q24" s="39">
        <f>($N$24-K24)/K24</f>
        <v>9.579439252336451E-2</v>
      </c>
      <c r="R24" s="77">
        <f>($N$24-M24)/M24</f>
        <v>4.454342984409803E-2</v>
      </c>
    </row>
    <row r="25" spans="1:18" ht="15.75" customHeight="1">
      <c r="A25" s="76" t="s">
        <v>25</v>
      </c>
      <c r="B25" s="7">
        <v>2.99</v>
      </c>
      <c r="C25" s="7">
        <v>6</v>
      </c>
      <c r="D25" s="6">
        <f>0.75*12</f>
        <v>9</v>
      </c>
      <c r="E25" s="6">
        <v>11.78</v>
      </c>
      <c r="F25" s="6">
        <v>11.36</v>
      </c>
      <c r="G25" s="6">
        <f>6.25*(175/100)</f>
        <v>10.9375</v>
      </c>
      <c r="H25" s="6">
        <v>8.7100000000000009</v>
      </c>
      <c r="I25" s="13">
        <f>(((5.48/12)/100)*175)*12</f>
        <v>9.59</v>
      </c>
      <c r="J25" s="6">
        <f>(((8.7/12)/100)*175)*12</f>
        <v>15.224999999999998</v>
      </c>
      <c r="K25" s="4">
        <v>6.97</v>
      </c>
      <c r="L25" s="6">
        <f>(((5.28/16)/100)*175)*12</f>
        <v>6.93</v>
      </c>
      <c r="M25" s="4">
        <f>(((5.28/16)/100)*175)*12</f>
        <v>6.93</v>
      </c>
      <c r="N25" s="47">
        <f>0.34*((175*12)/100)</f>
        <v>7.1400000000000006</v>
      </c>
      <c r="O25" s="40">
        <f>($N$25-B25)/B25</f>
        <v>1.3879598662207357</v>
      </c>
      <c r="P25" s="39">
        <f>($N$25-D25)/D25</f>
        <v>-0.20666666666666661</v>
      </c>
      <c r="Q25" s="39">
        <f>($N$25-K25)/K25</f>
        <v>2.4390243902439143E-2</v>
      </c>
      <c r="R25" s="77">
        <f>($N$25-M25)/M25</f>
        <v>3.0303030303030429E-2</v>
      </c>
    </row>
    <row r="26" spans="1:18" ht="15.75" customHeight="1">
      <c r="A26" s="76" t="s">
        <v>26</v>
      </c>
      <c r="B26" s="7">
        <v>3.19</v>
      </c>
      <c r="C26" s="7">
        <v>4.6900000000000004</v>
      </c>
      <c r="D26" s="6">
        <v>4.97</v>
      </c>
      <c r="E26" s="6">
        <v>4.79</v>
      </c>
      <c r="F26" s="6">
        <v>4.49</v>
      </c>
      <c r="G26" s="6">
        <v>5.57</v>
      </c>
      <c r="H26" s="6">
        <v>3.98</v>
      </c>
      <c r="I26" s="13">
        <v>3.67</v>
      </c>
      <c r="J26" s="6">
        <v>2.99</v>
      </c>
      <c r="K26" s="4">
        <v>3</v>
      </c>
      <c r="L26" s="4">
        <f>(3.78/22)*24</f>
        <v>4.1236363636363631</v>
      </c>
      <c r="M26" s="4">
        <f>(3.78/22)*24</f>
        <v>4.1236363636363631</v>
      </c>
      <c r="N26" s="47">
        <f>(3/22)*24</f>
        <v>3.2727272727272725</v>
      </c>
      <c r="O26" s="40">
        <f>($N$26-B26)/B26</f>
        <v>2.5933314334568195E-2</v>
      </c>
      <c r="P26" s="39">
        <f>($N$26-D26)/D26</f>
        <v>-0.34150356685567956</v>
      </c>
      <c r="Q26" s="39">
        <f>($N$26-K26)/K26</f>
        <v>9.0909090909090828E-2</v>
      </c>
      <c r="R26" s="77">
        <f>($N$26-M26)/M26</f>
        <v>-0.20634920634920631</v>
      </c>
    </row>
    <row r="27" spans="1:18" ht="15.75" customHeight="1">
      <c r="A27" s="78" t="s">
        <v>11</v>
      </c>
      <c r="B27" s="48">
        <f t="shared" ref="B27:I27" si="2">SUM(B24:B26)</f>
        <v>20.94</v>
      </c>
      <c r="C27" s="48">
        <f t="shared" si="2"/>
        <v>30.51</v>
      </c>
      <c r="D27" s="48">
        <f t="shared" si="2"/>
        <v>35.85</v>
      </c>
      <c r="E27" s="48">
        <f t="shared" si="2"/>
        <v>36.449999999999996</v>
      </c>
      <c r="F27" s="48">
        <f t="shared" si="2"/>
        <v>31.730000000000004</v>
      </c>
      <c r="G27" s="48">
        <f t="shared" si="2"/>
        <v>41.414166666666667</v>
      </c>
      <c r="H27" s="48">
        <f t="shared" si="2"/>
        <v>40.85</v>
      </c>
      <c r="I27" s="48">
        <f t="shared" si="2"/>
        <v>30.339999999999996</v>
      </c>
      <c r="J27" s="48">
        <f>SUM(J24:J26)</f>
        <v>35.294999999999995</v>
      </c>
      <c r="K27" s="48">
        <v>27.09</v>
      </c>
      <c r="L27" s="48">
        <f>SUM(L24:L26)</f>
        <v>29.013636363636365</v>
      </c>
      <c r="M27" s="48">
        <f>SUM(M24:M26)</f>
        <v>29.013636363636365</v>
      </c>
      <c r="N27" s="49">
        <f>SUM(N24:N26)</f>
        <v>29.172727272727276</v>
      </c>
      <c r="O27" s="53">
        <f>($N$27-B27)/B27</f>
        <v>0.39315794043587743</v>
      </c>
      <c r="P27" s="54">
        <f>($N$27-D27)/D27</f>
        <v>-0.18625586408013181</v>
      </c>
      <c r="Q27" s="54">
        <f>($N$27-K27)/K27</f>
        <v>7.6881774556193272E-2</v>
      </c>
      <c r="R27" s="79">
        <f>($N$27-M27)/M27</f>
        <v>5.4833150556165148E-3</v>
      </c>
    </row>
    <row r="28" spans="1:18" ht="15.75" customHeight="1">
      <c r="A28" s="76"/>
      <c r="B28" s="7"/>
      <c r="C28" s="7"/>
      <c r="D28" s="6"/>
      <c r="E28" s="6"/>
      <c r="F28" s="6"/>
      <c r="G28" s="6"/>
      <c r="H28" s="6"/>
      <c r="I28" s="13"/>
      <c r="J28" s="6"/>
      <c r="K28" s="11"/>
      <c r="L28" s="11"/>
      <c r="M28" s="4"/>
      <c r="N28" s="47"/>
      <c r="O28" s="52"/>
      <c r="P28" s="41"/>
      <c r="Q28" s="41"/>
      <c r="R28" s="82"/>
    </row>
    <row r="29" spans="1:18" ht="15.75" customHeight="1">
      <c r="A29" s="74" t="s">
        <v>27</v>
      </c>
      <c r="B29" s="62"/>
      <c r="C29" s="62"/>
      <c r="D29" s="63"/>
      <c r="E29" s="63"/>
      <c r="F29" s="63"/>
      <c r="G29" s="63"/>
      <c r="H29" s="63"/>
      <c r="I29" s="64"/>
      <c r="J29" s="63"/>
      <c r="K29" s="65"/>
      <c r="L29" s="65"/>
      <c r="M29" s="66"/>
      <c r="N29" s="67"/>
      <c r="O29" s="70"/>
      <c r="P29" s="71"/>
      <c r="Q29" s="71"/>
      <c r="R29" s="83"/>
    </row>
    <row r="30" spans="1:18" ht="15.75" customHeight="1">
      <c r="A30" s="76" t="s">
        <v>28</v>
      </c>
      <c r="B30" s="7">
        <v>5.84</v>
      </c>
      <c r="C30" s="7">
        <v>6.59</v>
      </c>
      <c r="D30" s="6">
        <v>6.37</v>
      </c>
      <c r="E30" s="6">
        <v>7.69</v>
      </c>
      <c r="F30" s="6">
        <v>10.119999999999999</v>
      </c>
      <c r="G30" s="6">
        <v>13.21</v>
      </c>
      <c r="H30" s="6">
        <v>10.68</v>
      </c>
      <c r="I30" s="13">
        <v>14.31</v>
      </c>
      <c r="J30" s="6">
        <v>16.38</v>
      </c>
      <c r="K30" s="4">
        <v>17.61</v>
      </c>
      <c r="L30" s="4">
        <f>(14.2/1.297)*1</f>
        <v>10.94834232845027</v>
      </c>
      <c r="M30" s="4">
        <v>10.98</v>
      </c>
      <c r="N30" s="47">
        <v>12</v>
      </c>
      <c r="O30" s="40">
        <f>($N$30-B30)/B30</f>
        <v>1.0547945205479452</v>
      </c>
      <c r="P30" s="39">
        <f>($N$30-D30)/D30</f>
        <v>0.8838304552590267</v>
      </c>
      <c r="Q30" s="39">
        <f>($N$30-K30)/K30</f>
        <v>-0.31856899488926743</v>
      </c>
      <c r="R30" s="77">
        <f>($N$30-M30)/M30</f>
        <v>9.2896174863387942E-2</v>
      </c>
    </row>
    <row r="31" spans="1:18" ht="15.75" customHeight="1">
      <c r="A31" s="76" t="s">
        <v>29</v>
      </c>
      <c r="B31" s="7">
        <v>3.27</v>
      </c>
      <c r="C31" s="7">
        <v>12</v>
      </c>
      <c r="D31" s="6">
        <v>13.79</v>
      </c>
      <c r="E31" s="6">
        <v>18.87</v>
      </c>
      <c r="F31" s="6">
        <v>22.63</v>
      </c>
      <c r="G31" s="6">
        <v>19.920000000000002</v>
      </c>
      <c r="H31" s="6">
        <v>26.01</v>
      </c>
      <c r="I31" s="13">
        <v>20</v>
      </c>
      <c r="J31" s="6">
        <v>20</v>
      </c>
      <c r="K31" s="4">
        <v>20</v>
      </c>
      <c r="L31" s="4">
        <f>5.39*3</f>
        <v>16.169999999999998</v>
      </c>
      <c r="M31" s="4">
        <v>20</v>
      </c>
      <c r="N31" s="47">
        <f>(22.88/5)*6</f>
        <v>27.455999999999996</v>
      </c>
      <c r="O31" s="40">
        <f>($N$31-B31)/B31</f>
        <v>7.3963302752293565</v>
      </c>
      <c r="P31" s="39">
        <f>($N$31-D31)/D31</f>
        <v>0.9910079767947787</v>
      </c>
      <c r="Q31" s="39">
        <f>($N$31-K31)/K31</f>
        <v>0.3727999999999998</v>
      </c>
      <c r="R31" s="77">
        <f t="shared" ref="R31" si="3">($N$30-M31)/M31</f>
        <v>-0.4</v>
      </c>
    </row>
    <row r="32" spans="1:18" ht="15.75" customHeight="1">
      <c r="A32" s="76" t="s">
        <v>30</v>
      </c>
      <c r="B32" s="7">
        <v>1.79</v>
      </c>
      <c r="C32" s="7">
        <v>3.29</v>
      </c>
      <c r="D32" s="6">
        <v>2.99</v>
      </c>
      <c r="E32" s="6">
        <v>3.19</v>
      </c>
      <c r="F32" s="6">
        <v>3.49</v>
      </c>
      <c r="G32" s="6">
        <v>3.49</v>
      </c>
      <c r="H32" s="6">
        <v>2.78</v>
      </c>
      <c r="I32" s="13">
        <v>2.98</v>
      </c>
      <c r="J32" s="6">
        <v>2.99</v>
      </c>
      <c r="K32" s="4">
        <v>2.27</v>
      </c>
      <c r="L32" s="4">
        <v>2.64</v>
      </c>
      <c r="M32" s="4">
        <v>2.84</v>
      </c>
      <c r="N32" s="47">
        <v>3.09</v>
      </c>
      <c r="O32" s="40">
        <f>($N$32-B32)/B32</f>
        <v>0.72625698324022336</v>
      </c>
      <c r="P32" s="39">
        <f>($N$32-D32)/D32</f>
        <v>3.3444816053511586E-2</v>
      </c>
      <c r="Q32" s="39">
        <f>($N$32-K32)/K32</f>
        <v>0.36123348017621137</v>
      </c>
      <c r="R32" s="77">
        <f>($N$32-M32)/M32</f>
        <v>8.8028169014084515E-2</v>
      </c>
    </row>
    <row r="33" spans="1:18" ht="15.75" customHeight="1">
      <c r="A33" s="76" t="s">
        <v>31</v>
      </c>
      <c r="B33" s="7">
        <v>1.79</v>
      </c>
      <c r="C33" s="7">
        <v>1.92</v>
      </c>
      <c r="D33" s="6">
        <f>(2.69/175)*125</f>
        <v>1.9214285714285713</v>
      </c>
      <c r="E33" s="6">
        <v>1.92</v>
      </c>
      <c r="F33" s="6">
        <v>2.35</v>
      </c>
      <c r="G33" s="6">
        <f>4.29*(125/175)</f>
        <v>3.0642857142857145</v>
      </c>
      <c r="H33" s="6">
        <v>3.2</v>
      </c>
      <c r="I33" s="10">
        <f>(4.99/175)*125</f>
        <v>3.5642857142857141</v>
      </c>
      <c r="J33" s="6">
        <f>(2.49/175)*125</f>
        <v>1.7785714285714287</v>
      </c>
      <c r="K33" s="4">
        <v>2</v>
      </c>
      <c r="L33" s="4">
        <f>(3.98/250)*125</f>
        <v>1.99</v>
      </c>
      <c r="M33" s="4">
        <f>(3.98/175)*125</f>
        <v>2.8428571428571425</v>
      </c>
      <c r="N33" s="47">
        <f>(4.19/250)*125</f>
        <v>2.0950000000000002</v>
      </c>
      <c r="O33" s="40">
        <f>($N$33-B33)/B33</f>
        <v>0.17039106145251406</v>
      </c>
      <c r="P33" s="39">
        <f>($N$33-D33)/D33</f>
        <v>9.0334572490706519E-2</v>
      </c>
      <c r="Q33" s="39">
        <f>($N$33-K33)/K33</f>
        <v>4.7500000000000098E-2</v>
      </c>
      <c r="R33" s="77">
        <f>($N$33-M33)/M33</f>
        <v>-0.26306532663316567</v>
      </c>
    </row>
    <row r="34" spans="1:18" ht="15.75" customHeight="1">
      <c r="A34" s="76" t="s">
        <v>32</v>
      </c>
      <c r="B34" s="7">
        <v>9.48</v>
      </c>
      <c r="C34" s="7">
        <v>11.88</v>
      </c>
      <c r="D34" s="6">
        <v>9</v>
      </c>
      <c r="E34" s="6">
        <v>11.88</v>
      </c>
      <c r="F34" s="6">
        <v>9</v>
      </c>
      <c r="G34" s="6">
        <f>0.9*12</f>
        <v>10.8</v>
      </c>
      <c r="H34" s="6">
        <v>9.6</v>
      </c>
      <c r="I34" s="10">
        <f>0.76*12</f>
        <v>9.120000000000001</v>
      </c>
      <c r="J34" s="6">
        <f>0.87*12</f>
        <v>10.44</v>
      </c>
      <c r="K34" s="4">
        <v>9.36</v>
      </c>
      <c r="L34" s="4">
        <v>12</v>
      </c>
      <c r="M34" s="4">
        <v>12</v>
      </c>
      <c r="N34" s="47">
        <f>1.19*12</f>
        <v>14.28</v>
      </c>
      <c r="O34" s="40">
        <f>($N$34-B34)/B34</f>
        <v>0.50632911392405044</v>
      </c>
      <c r="P34" s="39">
        <f>($N$34-D34)/D34</f>
        <v>0.58666666666666656</v>
      </c>
      <c r="Q34" s="39">
        <f>($N$34-K34)/K34</f>
        <v>0.52564102564102566</v>
      </c>
      <c r="R34" s="77">
        <f>($N$34-M34)/M34</f>
        <v>0.18999999999999995</v>
      </c>
    </row>
    <row r="35" spans="1:18" ht="15.75" customHeight="1">
      <c r="A35" s="76" t="s">
        <v>33</v>
      </c>
      <c r="B35" s="7">
        <v>2.4900000000000002</v>
      </c>
      <c r="C35" s="7">
        <v>3.51</v>
      </c>
      <c r="D35" s="6">
        <f>(3.49/1000)*900</f>
        <v>3.141</v>
      </c>
      <c r="E35" s="6">
        <v>4.18</v>
      </c>
      <c r="F35" s="6">
        <v>3.57</v>
      </c>
      <c r="G35" s="6">
        <f>4.27*(9/10)</f>
        <v>3.8429999999999995</v>
      </c>
      <c r="H35" s="6">
        <v>3.13</v>
      </c>
      <c r="I35" s="13">
        <f>(3.49/1000)*900</f>
        <v>3.141</v>
      </c>
      <c r="J35" s="6">
        <v>2.97</v>
      </c>
      <c r="K35" s="4">
        <v>3.13</v>
      </c>
      <c r="L35" s="4">
        <f>5.28*0.9</f>
        <v>4.7520000000000007</v>
      </c>
      <c r="M35" s="4">
        <f>4.98*0.9</f>
        <v>4.4820000000000002</v>
      </c>
      <c r="N35" s="15">
        <f>3.79*(900/1000)</f>
        <v>3.411</v>
      </c>
      <c r="O35" s="39">
        <f>($N$35-B35)/B35</f>
        <v>0.36987951807228903</v>
      </c>
      <c r="P35" s="39">
        <f>($N$35-D35)/D35</f>
        <v>8.5959885386819493E-2</v>
      </c>
      <c r="Q35" s="39">
        <f>($N$35-K35)/K35</f>
        <v>8.9776357827476089E-2</v>
      </c>
      <c r="R35" s="77">
        <f>($N$35-M35)/M35</f>
        <v>-0.23895582329317272</v>
      </c>
    </row>
    <row r="36" spans="1:18" ht="15.75" customHeight="1">
      <c r="A36" s="78" t="s">
        <v>11</v>
      </c>
      <c r="B36" s="48">
        <f t="shared" ref="B36:I36" si="4">SUM(B30:B35)</f>
        <v>24.659999999999997</v>
      </c>
      <c r="C36" s="48">
        <f t="shared" si="4"/>
        <v>39.19</v>
      </c>
      <c r="D36" s="48">
        <f t="shared" si="4"/>
        <v>37.212428571428568</v>
      </c>
      <c r="E36" s="48">
        <f t="shared" si="4"/>
        <v>47.730000000000004</v>
      </c>
      <c r="F36" s="48">
        <f t="shared" si="4"/>
        <v>51.160000000000004</v>
      </c>
      <c r="G36" s="48">
        <f t="shared" si="4"/>
        <v>54.327285714285715</v>
      </c>
      <c r="H36" s="48">
        <f t="shared" si="4"/>
        <v>55.400000000000006</v>
      </c>
      <c r="I36" s="48">
        <f t="shared" si="4"/>
        <v>53.115285714285712</v>
      </c>
      <c r="J36" s="48">
        <f>SUM(J30:J35)</f>
        <v>54.558571428571426</v>
      </c>
      <c r="K36" s="48">
        <v>54.370000000000005</v>
      </c>
      <c r="L36" s="48">
        <f>SUM(L30:L35)</f>
        <v>48.500342328450266</v>
      </c>
      <c r="M36" s="48">
        <f>SUM(M30:M35)</f>
        <v>53.144857142857141</v>
      </c>
      <c r="N36" s="72">
        <f>SUM(N30:N35)</f>
        <v>62.331999999999994</v>
      </c>
      <c r="O36" s="54">
        <f>($N$36-B36)/B36</f>
        <v>1.5276561232765613</v>
      </c>
      <c r="P36" s="54">
        <f>($N$36-D36)/D36</f>
        <v>0.67503176742025517</v>
      </c>
      <c r="Q36" s="54">
        <f>($N$36-K36)/K36</f>
        <v>0.14644105205076308</v>
      </c>
      <c r="R36" s="79">
        <f>($N$36-M36)/M36</f>
        <v>0.17286983823189442</v>
      </c>
    </row>
    <row r="37" spans="1:18" ht="15.75" customHeight="1">
      <c r="A37" s="84"/>
      <c r="B37" s="7"/>
      <c r="C37" s="7"/>
      <c r="D37" s="6"/>
      <c r="E37" s="6"/>
      <c r="F37" s="6"/>
      <c r="G37" s="6"/>
      <c r="H37" s="6"/>
      <c r="I37" s="13"/>
      <c r="J37" s="6"/>
      <c r="K37" s="11"/>
      <c r="L37" s="4"/>
      <c r="M37" s="4"/>
      <c r="N37" s="55"/>
      <c r="O37" s="2"/>
      <c r="P37" s="5"/>
      <c r="Q37" s="5"/>
      <c r="R37" s="85"/>
    </row>
    <row r="38" spans="1:18" ht="15.75" customHeight="1" thickBot="1">
      <c r="A38" s="86" t="s">
        <v>34</v>
      </c>
      <c r="B38" s="87">
        <f>SUM(B8+B21+B27+B36)</f>
        <v>90.21</v>
      </c>
      <c r="C38" s="87">
        <f>SUM(C8+C21+C27+C36)</f>
        <v>129.55000000000001</v>
      </c>
      <c r="D38" s="87">
        <f>SUM(D8+D21+D27+D36)</f>
        <v>138.67242857142858</v>
      </c>
      <c r="E38" s="87">
        <f>SUM(E8+E21+E27+E36)</f>
        <v>147.10000000000002</v>
      </c>
      <c r="F38" s="87">
        <f>SUM(F8+F21+F27+F36)</f>
        <v>157.27000000000001</v>
      </c>
      <c r="G38" s="87">
        <f>SUM(G8,G21,G27,G36)</f>
        <v>186.90826610644257</v>
      </c>
      <c r="H38" s="87">
        <f>SUM(H8,H21,H27,H36)</f>
        <v>187.04</v>
      </c>
      <c r="I38" s="87">
        <f>SUM(I8,I21,I27,I36)</f>
        <v>157.21989355742295</v>
      </c>
      <c r="J38" s="87">
        <f>SUM(J8,J21,J27,J36)</f>
        <v>155.07435267857142</v>
      </c>
      <c r="K38" s="87">
        <v>168.09</v>
      </c>
      <c r="L38" s="87">
        <f>SUM(L8,L21,L27,L36)</f>
        <v>178.30103097966835</v>
      </c>
      <c r="M38" s="87">
        <f>SUM(M8,M21,M27,M36)</f>
        <v>168.5564935064935</v>
      </c>
      <c r="N38" s="88">
        <f>SUM(N8,N21,N27,N36)</f>
        <v>187.57012727272729</v>
      </c>
      <c r="O38" s="89">
        <f>($N$38-B38)/B38</f>
        <v>1.0792609164474816</v>
      </c>
      <c r="P38" s="90">
        <f>($N$38-D38)/D38</f>
        <v>0.35261298302071681</v>
      </c>
      <c r="Q38" s="90">
        <f>($N$38-K38)/K38</f>
        <v>0.11589105403490563</v>
      </c>
      <c r="R38" s="91">
        <f>($N$38-M38)/M38</f>
        <v>0.1128027367601908</v>
      </c>
    </row>
    <row r="39" spans="1:18" s="16" customFormat="1" ht="15.75" customHeight="1" thickBot="1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3"/>
      <c r="P39" s="23"/>
      <c r="Q39" s="23"/>
      <c r="R39" s="23"/>
    </row>
    <row r="40" spans="1:18" ht="15.75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135" t="s">
        <v>51</v>
      </c>
      <c r="M40" s="136"/>
      <c r="N40" s="136"/>
      <c r="O40" s="137"/>
    </row>
    <row r="41" spans="1:18" ht="15.75" customHeight="1">
      <c r="A41" s="26"/>
      <c r="B41" s="18">
        <v>1995</v>
      </c>
      <c r="C41" s="18">
        <v>2010</v>
      </c>
      <c r="D41" s="18">
        <v>2011</v>
      </c>
      <c r="E41" s="19" t="s">
        <v>46</v>
      </c>
      <c r="F41" s="18">
        <v>2015</v>
      </c>
      <c r="G41" s="18" t="s">
        <v>47</v>
      </c>
      <c r="H41" s="18" t="s">
        <v>48</v>
      </c>
      <c r="I41" s="18">
        <v>2018</v>
      </c>
      <c r="J41" s="18">
        <v>2020</v>
      </c>
      <c r="K41" s="56">
        <v>2021</v>
      </c>
      <c r="L41" s="59" t="s">
        <v>3</v>
      </c>
      <c r="M41" s="33" t="s">
        <v>4</v>
      </c>
      <c r="N41" s="33" t="s">
        <v>52</v>
      </c>
      <c r="O41" s="34" t="s">
        <v>5</v>
      </c>
    </row>
    <row r="42" spans="1:18" ht="15.75" customHeight="1">
      <c r="A42" s="27" t="s">
        <v>35</v>
      </c>
      <c r="B42" s="17">
        <v>100</v>
      </c>
      <c r="C42" s="17">
        <v>133.52000000000001</v>
      </c>
      <c r="D42" s="17">
        <v>136.93</v>
      </c>
      <c r="E42" s="17">
        <v>143.12</v>
      </c>
      <c r="F42" s="17">
        <v>145.04</v>
      </c>
      <c r="G42" s="17">
        <v>144.08000000000001</v>
      </c>
      <c r="H42" s="17">
        <v>146.24</v>
      </c>
      <c r="I42" s="17">
        <v>152.34</v>
      </c>
      <c r="J42" s="17">
        <v>156.44</v>
      </c>
      <c r="K42" s="57">
        <v>162.6</v>
      </c>
      <c r="L42" s="60">
        <f>(K42-B42)/B42</f>
        <v>0.62599999999999989</v>
      </c>
      <c r="M42" s="35">
        <f>(K42-D42)/D42</f>
        <v>0.18746804936829026</v>
      </c>
      <c r="N42" s="35">
        <f>(K42-I42)/I42</f>
        <v>6.7349350137849484E-2</v>
      </c>
      <c r="O42" s="36">
        <f>(K42-J42)/J42</f>
        <v>3.9376118639734059E-2</v>
      </c>
    </row>
    <row r="43" spans="1:18" ht="15.75" customHeight="1" thickBot="1">
      <c r="A43" s="28" t="s">
        <v>49</v>
      </c>
      <c r="B43" s="29">
        <v>520</v>
      </c>
      <c r="C43" s="30">
        <v>592</v>
      </c>
      <c r="D43" s="30">
        <v>599</v>
      </c>
      <c r="E43" s="30">
        <v>626</v>
      </c>
      <c r="F43" s="30">
        <v>656</v>
      </c>
      <c r="G43" s="30">
        <v>681</v>
      </c>
      <c r="H43" s="31">
        <v>706</v>
      </c>
      <c r="I43" s="32">
        <v>721</v>
      </c>
      <c r="J43" s="32">
        <v>733</v>
      </c>
      <c r="K43" s="58">
        <v>733</v>
      </c>
      <c r="L43" s="61">
        <f>(K43-B43)/B43</f>
        <v>0.4096153846153846</v>
      </c>
      <c r="M43" s="37">
        <f>(K43-D43)/D43</f>
        <v>0.22370617696160267</v>
      </c>
      <c r="N43" s="37">
        <f>(K43-I43)/I43</f>
        <v>1.6643550624133148E-2</v>
      </c>
      <c r="O43" s="38">
        <f>(K43-J43)/J43</f>
        <v>0</v>
      </c>
    </row>
    <row r="44" spans="1:18" ht="15.75" customHeight="1">
      <c r="O44" s="1"/>
    </row>
    <row r="45" spans="1:18" ht="15.75" customHeight="1">
      <c r="I45" s="3"/>
      <c r="J45" s="5"/>
      <c r="O45" s="1"/>
    </row>
    <row r="46" spans="1:18" ht="15.75" customHeight="1">
      <c r="L46" s="112"/>
      <c r="O46" s="1"/>
    </row>
    <row r="47" spans="1:18" ht="15.75" customHeight="1">
      <c r="O47" s="1"/>
    </row>
    <row r="48" spans="1:18" ht="15.75" customHeight="1">
      <c r="O48" s="1"/>
    </row>
    <row r="49" spans="15:15" ht="15.75" customHeight="1">
      <c r="O49" s="1"/>
    </row>
    <row r="50" spans="15:15" ht="15.75" customHeight="1">
      <c r="O50" s="1"/>
    </row>
    <row r="51" spans="15:15" ht="15.75" customHeight="1">
      <c r="O51" s="1"/>
    </row>
    <row r="52" spans="15:15" ht="15.75" customHeight="1">
      <c r="O52" s="1"/>
    </row>
    <row r="53" spans="15:15" ht="15.75" customHeight="1">
      <c r="O53" s="1"/>
    </row>
    <row r="54" spans="15:15" ht="15.75" customHeight="1">
      <c r="O54" s="1"/>
    </row>
    <row r="55" spans="15:15" ht="15.75" customHeight="1">
      <c r="O55" s="1"/>
    </row>
    <row r="56" spans="15:15" ht="15.75" customHeight="1">
      <c r="O56" s="1"/>
    </row>
    <row r="57" spans="15:15" ht="15.75" customHeight="1">
      <c r="O57" s="1"/>
    </row>
    <row r="58" spans="15:15" ht="15.75" customHeight="1">
      <c r="O58" s="1"/>
    </row>
    <row r="59" spans="15:15" ht="15.75" customHeight="1">
      <c r="O59" s="1"/>
    </row>
    <row r="60" spans="15:15" ht="15.75" customHeight="1">
      <c r="O60" s="1"/>
    </row>
    <row r="61" spans="15:15" ht="15.75" customHeight="1">
      <c r="O61" s="1"/>
    </row>
    <row r="62" spans="15:15" ht="15.75" customHeight="1">
      <c r="O62" s="1"/>
    </row>
    <row r="63" spans="15:15" ht="15.75" customHeight="1">
      <c r="O63" s="1"/>
    </row>
    <row r="64" spans="15:15" ht="15.75" customHeight="1">
      <c r="O64" s="1"/>
    </row>
    <row r="65" spans="15:15" ht="15.75" customHeight="1">
      <c r="O65" s="1"/>
    </row>
    <row r="66" spans="15:15" ht="15.75" customHeight="1">
      <c r="O66" s="1"/>
    </row>
    <row r="67" spans="15:15" ht="15.75" customHeight="1">
      <c r="O67" s="1"/>
    </row>
    <row r="68" spans="15:15" ht="15.75" customHeight="1">
      <c r="O68" s="1"/>
    </row>
    <row r="69" spans="15:15" ht="15.75" customHeight="1">
      <c r="O69" s="1"/>
    </row>
    <row r="70" spans="15:15" ht="15.75" customHeight="1">
      <c r="O70" s="1"/>
    </row>
    <row r="71" spans="15:15" ht="15.75" customHeight="1">
      <c r="O71" s="1"/>
    </row>
    <row r="72" spans="15:15" ht="15.75" customHeight="1">
      <c r="O72" s="1"/>
    </row>
    <row r="73" spans="15:15" ht="15.75" customHeight="1">
      <c r="O73" s="1"/>
    </row>
    <row r="74" spans="15:15" ht="15.75" customHeight="1">
      <c r="O74" s="1"/>
    </row>
    <row r="75" spans="15:15" ht="15.75" customHeight="1">
      <c r="O75" s="1"/>
    </row>
    <row r="76" spans="15:15" ht="15.75" customHeight="1">
      <c r="O76" s="1"/>
    </row>
    <row r="77" spans="15:15" ht="15.75" customHeight="1">
      <c r="O77" s="1"/>
    </row>
    <row r="78" spans="15:15" ht="15.75" customHeight="1">
      <c r="O78" s="1"/>
    </row>
    <row r="79" spans="15:15" ht="15.75" customHeight="1">
      <c r="O79" s="1"/>
    </row>
    <row r="80" spans="15:15" ht="15.75" customHeight="1">
      <c r="O80" s="1"/>
    </row>
    <row r="81" spans="15:15" ht="15.75" customHeight="1">
      <c r="O81" s="1"/>
    </row>
    <row r="82" spans="15:15" ht="15.75" customHeight="1">
      <c r="O82" s="1"/>
    </row>
    <row r="83" spans="15:15" ht="15.75" customHeight="1">
      <c r="O83" s="1"/>
    </row>
    <row r="84" spans="15:15" ht="15.75" customHeight="1">
      <c r="O84" s="1"/>
    </row>
    <row r="85" spans="15:15" ht="15.75" customHeight="1">
      <c r="O85" s="1"/>
    </row>
    <row r="86" spans="15:15" ht="15.75" customHeight="1">
      <c r="O86" s="1"/>
    </row>
    <row r="87" spans="15:15" ht="15.75" customHeight="1">
      <c r="O87" s="1"/>
    </row>
    <row r="88" spans="15:15" ht="15.75" customHeight="1">
      <c r="O88" s="1"/>
    </row>
    <row r="89" spans="15:15" ht="15.75" customHeight="1">
      <c r="O89" s="1"/>
    </row>
    <row r="90" spans="15:15" ht="15.75" customHeight="1">
      <c r="O90" s="1"/>
    </row>
    <row r="91" spans="15:15" ht="15.75" customHeight="1">
      <c r="O91" s="1"/>
    </row>
    <row r="92" spans="15:15" ht="15.75" customHeight="1">
      <c r="O92" s="1"/>
    </row>
    <row r="93" spans="15:15" ht="15.75" customHeight="1">
      <c r="O93" s="1"/>
    </row>
    <row r="94" spans="15:15" ht="15.75" customHeight="1">
      <c r="O94" s="1"/>
    </row>
    <row r="95" spans="15:15" ht="15.75" customHeight="1">
      <c r="O95" s="1"/>
    </row>
    <row r="96" spans="15:15" ht="15.75" customHeight="1">
      <c r="O96" s="1"/>
    </row>
    <row r="97" spans="15:15" ht="15.75" customHeight="1">
      <c r="O97" s="1"/>
    </row>
    <row r="98" spans="15:15" ht="15.75" customHeight="1">
      <c r="O98" s="1"/>
    </row>
    <row r="99" spans="15:15" ht="15.75" customHeight="1">
      <c r="O99" s="1"/>
    </row>
    <row r="100" spans="15:15" ht="15.75" customHeight="1">
      <c r="O100" s="1"/>
    </row>
    <row r="101" spans="15:15" ht="15.75" customHeight="1">
      <c r="O101" s="1"/>
    </row>
    <row r="102" spans="15:15" ht="15.75" customHeight="1">
      <c r="O102" s="1"/>
    </row>
    <row r="103" spans="15:15" ht="15.75" customHeight="1">
      <c r="O103" s="1"/>
    </row>
    <row r="104" spans="15:15" ht="15.75" customHeight="1">
      <c r="O104" s="1"/>
    </row>
    <row r="105" spans="15:15" ht="15.75" customHeight="1">
      <c r="O105" s="1"/>
    </row>
    <row r="106" spans="15:15" ht="15.75" customHeight="1">
      <c r="O106" s="1"/>
    </row>
    <row r="107" spans="15:15" ht="15.75" customHeight="1">
      <c r="O107" s="1"/>
    </row>
    <row r="108" spans="15:15" ht="15.75" customHeight="1">
      <c r="O108" s="1"/>
    </row>
    <row r="109" spans="15:15" ht="15.75" customHeight="1">
      <c r="O109" s="1"/>
    </row>
    <row r="110" spans="15:15" ht="15.75" customHeight="1">
      <c r="O110" s="1"/>
    </row>
    <row r="111" spans="15:15" ht="15.75" customHeight="1">
      <c r="O111" s="1"/>
    </row>
    <row r="112" spans="15:15" ht="15.75" customHeight="1">
      <c r="O112" s="1"/>
    </row>
    <row r="113" spans="15:15" ht="15.75" customHeight="1">
      <c r="O113" s="1"/>
    </row>
    <row r="114" spans="15:15" ht="15.75" customHeight="1">
      <c r="O114" s="1"/>
    </row>
    <row r="115" spans="15:15" ht="15.75" customHeight="1">
      <c r="O115" s="1"/>
    </row>
    <row r="116" spans="15:15" ht="15.75" customHeight="1">
      <c r="O116" s="1"/>
    </row>
    <row r="117" spans="15:15" ht="15.75" customHeight="1">
      <c r="O117" s="1"/>
    </row>
    <row r="118" spans="15:15" ht="15.75" customHeight="1">
      <c r="O118" s="1"/>
    </row>
    <row r="119" spans="15:15" ht="15.75" customHeight="1">
      <c r="O119" s="1"/>
    </row>
    <row r="120" spans="15:15" ht="15.75" customHeight="1">
      <c r="O120" s="1"/>
    </row>
    <row r="121" spans="15:15" ht="15.75" customHeight="1">
      <c r="O121" s="1"/>
    </row>
    <row r="122" spans="15:15" ht="15.75" customHeight="1">
      <c r="O122" s="1"/>
    </row>
    <row r="123" spans="15:15" ht="15.75" customHeight="1">
      <c r="O123" s="1"/>
    </row>
    <row r="124" spans="15:15" ht="15.75" customHeight="1">
      <c r="O124" s="1"/>
    </row>
    <row r="125" spans="15:15" ht="15.75" customHeight="1">
      <c r="O125" s="1"/>
    </row>
    <row r="126" spans="15:15" ht="15.75" customHeight="1">
      <c r="O126" s="1"/>
    </row>
    <row r="127" spans="15:15" ht="15.75" customHeight="1">
      <c r="O127" s="1"/>
    </row>
    <row r="128" spans="15:15" ht="15.75" customHeight="1">
      <c r="O128" s="1"/>
    </row>
    <row r="129" spans="15:15" ht="15.75" customHeight="1">
      <c r="O129" s="1"/>
    </row>
    <row r="130" spans="15:15" ht="15.75" customHeight="1">
      <c r="O130" s="1"/>
    </row>
    <row r="131" spans="15:15" ht="15.75" customHeight="1">
      <c r="O131" s="1"/>
    </row>
    <row r="132" spans="15:15" ht="15.75" customHeight="1">
      <c r="O132" s="1"/>
    </row>
    <row r="133" spans="15:15" ht="15.75" customHeight="1">
      <c r="O133" s="1"/>
    </row>
    <row r="134" spans="15:15" ht="15.75" customHeight="1">
      <c r="O134" s="1"/>
    </row>
    <row r="135" spans="15:15" ht="15.75" customHeight="1">
      <c r="O135" s="1"/>
    </row>
    <row r="136" spans="15:15" ht="15.75" customHeight="1">
      <c r="O136" s="1"/>
    </row>
    <row r="137" spans="15:15" ht="15.75" customHeight="1">
      <c r="O137" s="1"/>
    </row>
    <row r="138" spans="15:15" ht="15.75" customHeight="1">
      <c r="O138" s="1"/>
    </row>
    <row r="139" spans="15:15" ht="15.75" customHeight="1">
      <c r="O139" s="1"/>
    </row>
    <row r="140" spans="15:15" ht="15.75" customHeight="1">
      <c r="O140" s="1"/>
    </row>
    <row r="141" spans="15:15" ht="15.75" customHeight="1">
      <c r="O141" s="1"/>
    </row>
    <row r="142" spans="15:15" ht="15.75" customHeight="1">
      <c r="O142" s="1"/>
    </row>
    <row r="143" spans="15:15" ht="15.75" customHeight="1">
      <c r="O143" s="1"/>
    </row>
    <row r="144" spans="15:15" ht="15.75" customHeight="1">
      <c r="O144" s="1"/>
    </row>
    <row r="145" spans="15:15" ht="15.75" customHeight="1">
      <c r="O145" s="1"/>
    </row>
    <row r="146" spans="15:15" ht="15.75" customHeight="1">
      <c r="O146" s="1"/>
    </row>
    <row r="147" spans="15:15" ht="15.75" customHeight="1">
      <c r="O147" s="1"/>
    </row>
    <row r="148" spans="15:15" ht="15.75" customHeight="1">
      <c r="O148" s="1"/>
    </row>
    <row r="149" spans="15:15" ht="15.75" customHeight="1">
      <c r="O149" s="1"/>
    </row>
    <row r="150" spans="15:15" ht="15.75" customHeight="1">
      <c r="O150" s="1"/>
    </row>
    <row r="151" spans="15:15" ht="15.75" customHeight="1">
      <c r="O151" s="1"/>
    </row>
    <row r="152" spans="15:15" ht="15.75" customHeight="1">
      <c r="O152" s="1"/>
    </row>
    <row r="153" spans="15:15" ht="15.75" customHeight="1">
      <c r="O153" s="1"/>
    </row>
    <row r="154" spans="15:15" ht="15.75" customHeight="1">
      <c r="O154" s="1"/>
    </row>
    <row r="155" spans="15:15" ht="15.75" customHeight="1">
      <c r="O155" s="1"/>
    </row>
    <row r="156" spans="15:15" ht="15.75" customHeight="1">
      <c r="O156" s="1"/>
    </row>
    <row r="157" spans="15:15" ht="15.75" customHeight="1">
      <c r="O157" s="1"/>
    </row>
    <row r="158" spans="15:15" ht="15.75" customHeight="1">
      <c r="O158" s="1"/>
    </row>
    <row r="159" spans="15:15" ht="15.75" customHeight="1">
      <c r="O159" s="1"/>
    </row>
    <row r="160" spans="15:15" ht="15.75" customHeight="1">
      <c r="O160" s="1"/>
    </row>
    <row r="161" spans="15:15" ht="15.75" customHeight="1">
      <c r="O161" s="1"/>
    </row>
    <row r="162" spans="15:15" ht="15.75" customHeight="1">
      <c r="O162" s="1"/>
    </row>
    <row r="163" spans="15:15" ht="15.75" customHeight="1">
      <c r="O163" s="1"/>
    </row>
    <row r="164" spans="15:15" ht="15.75" customHeight="1">
      <c r="O164" s="1"/>
    </row>
    <row r="165" spans="15:15" ht="15.75" customHeight="1">
      <c r="O165" s="1"/>
    </row>
    <row r="166" spans="15:15" ht="15.75" customHeight="1">
      <c r="O166" s="1"/>
    </row>
    <row r="167" spans="15:15" ht="15.75" customHeight="1">
      <c r="O167" s="1"/>
    </row>
    <row r="168" spans="15:15" ht="15.75" customHeight="1">
      <c r="O168" s="1"/>
    </row>
    <row r="169" spans="15:15" ht="15.75" customHeight="1">
      <c r="O169" s="1"/>
    </row>
    <row r="170" spans="15:15" ht="15.75" customHeight="1">
      <c r="O170" s="1"/>
    </row>
    <row r="171" spans="15:15" ht="15.75" customHeight="1">
      <c r="O171" s="1"/>
    </row>
    <row r="172" spans="15:15" ht="15.75" customHeight="1">
      <c r="O172" s="1"/>
    </row>
    <row r="173" spans="15:15" ht="15.75" customHeight="1">
      <c r="O173" s="1"/>
    </row>
    <row r="174" spans="15:15" ht="15.75" customHeight="1">
      <c r="O174" s="1"/>
    </row>
    <row r="175" spans="15:15" ht="15.75" customHeight="1">
      <c r="O175" s="1"/>
    </row>
    <row r="176" spans="15:15" ht="15.75" customHeight="1">
      <c r="O176" s="1"/>
    </row>
    <row r="177" spans="15:15" ht="15.75" customHeight="1">
      <c r="O177" s="1"/>
    </row>
    <row r="178" spans="15:15" ht="15.75" customHeight="1">
      <c r="O178" s="1"/>
    </row>
    <row r="179" spans="15:15" ht="15.75" customHeight="1">
      <c r="O179" s="1"/>
    </row>
    <row r="180" spans="15:15" ht="15.75" customHeight="1">
      <c r="O180" s="1"/>
    </row>
    <row r="181" spans="15:15" ht="15.75" customHeight="1">
      <c r="O181" s="1"/>
    </row>
    <row r="182" spans="15:15" ht="15.75" customHeight="1">
      <c r="O182" s="1"/>
    </row>
    <row r="183" spans="15:15" ht="15.75" customHeight="1">
      <c r="O183" s="1"/>
    </row>
    <row r="184" spans="15:15" ht="15.75" customHeight="1">
      <c r="O184" s="1"/>
    </row>
    <row r="185" spans="15:15" ht="15.75" customHeight="1">
      <c r="O185" s="1"/>
    </row>
    <row r="186" spans="15:15" ht="15.75" customHeight="1">
      <c r="O186" s="1"/>
    </row>
    <row r="187" spans="15:15" ht="15.75" customHeight="1">
      <c r="O187" s="1"/>
    </row>
    <row r="188" spans="15:15" ht="15.75" customHeight="1">
      <c r="O188" s="1"/>
    </row>
    <row r="189" spans="15:15" ht="15.75" customHeight="1">
      <c r="O189" s="1"/>
    </row>
    <row r="190" spans="15:15" ht="15.75" customHeight="1">
      <c r="O190" s="1"/>
    </row>
    <row r="191" spans="15:15" ht="15.75" customHeight="1">
      <c r="O191" s="1"/>
    </row>
    <row r="192" spans="15:15" ht="15.75" customHeight="1">
      <c r="O192" s="1"/>
    </row>
    <row r="193" spans="15:15" ht="15.75" customHeight="1">
      <c r="O193" s="1"/>
    </row>
    <row r="194" spans="15:15" ht="15.75" customHeight="1">
      <c r="O194" s="1"/>
    </row>
    <row r="195" spans="15:15" ht="15.75" customHeight="1">
      <c r="O195" s="1"/>
    </row>
    <row r="196" spans="15:15" ht="15.75" customHeight="1">
      <c r="O196" s="1"/>
    </row>
    <row r="197" spans="15:15" ht="15.75" customHeight="1">
      <c r="O197" s="1"/>
    </row>
    <row r="198" spans="15:15" ht="15.75" customHeight="1">
      <c r="O198" s="1"/>
    </row>
    <row r="199" spans="15:15" ht="15.75" customHeight="1">
      <c r="O199" s="1"/>
    </row>
    <row r="200" spans="15:15" ht="15.75" customHeight="1">
      <c r="O200" s="1"/>
    </row>
    <row r="201" spans="15:15" ht="15.75" customHeight="1">
      <c r="O201" s="1"/>
    </row>
    <row r="202" spans="15:15" ht="15.75" customHeight="1">
      <c r="O202" s="1"/>
    </row>
    <row r="203" spans="15:15" ht="15.75" customHeight="1">
      <c r="O203" s="1"/>
    </row>
    <row r="204" spans="15:15" ht="15.75" customHeight="1">
      <c r="O204" s="1"/>
    </row>
    <row r="205" spans="15:15" ht="15.75" customHeight="1">
      <c r="O205" s="1"/>
    </row>
    <row r="206" spans="15:15" ht="15.75" customHeight="1">
      <c r="O206" s="1"/>
    </row>
    <row r="207" spans="15:15" ht="15.75" customHeight="1">
      <c r="O207" s="1"/>
    </row>
    <row r="208" spans="15:15" ht="15.75" customHeight="1">
      <c r="O208" s="1"/>
    </row>
    <row r="209" spans="15:15" ht="15.75" customHeight="1">
      <c r="O209" s="1"/>
    </row>
    <row r="210" spans="15:15" ht="15.75" customHeight="1">
      <c r="O210" s="1"/>
    </row>
    <row r="211" spans="15:15" ht="15.75" customHeight="1">
      <c r="O211" s="1"/>
    </row>
    <row r="212" spans="15:15" ht="15.75" customHeight="1">
      <c r="O212" s="1"/>
    </row>
    <row r="213" spans="15:15" ht="15.75" customHeight="1">
      <c r="O213" s="1"/>
    </row>
    <row r="214" spans="15:15" ht="15.75" customHeight="1">
      <c r="O214" s="1"/>
    </row>
    <row r="215" spans="15:15" ht="15.75" customHeight="1">
      <c r="O215" s="1"/>
    </row>
    <row r="216" spans="15:15" ht="15.75" customHeight="1">
      <c r="O216" s="1"/>
    </row>
    <row r="217" spans="15:15" ht="15.75" customHeight="1">
      <c r="O217" s="1"/>
    </row>
    <row r="218" spans="15:15" ht="15.75" customHeight="1">
      <c r="O218" s="1"/>
    </row>
    <row r="219" spans="15:15" ht="15.75" customHeight="1">
      <c r="O219" s="1"/>
    </row>
    <row r="220" spans="15:15" ht="15.75" customHeight="1">
      <c r="O220" s="1"/>
    </row>
    <row r="221" spans="15:15" ht="15.75" customHeight="1">
      <c r="O221" s="1"/>
    </row>
    <row r="222" spans="15:15" ht="15.75" customHeight="1">
      <c r="O222" s="1"/>
    </row>
    <row r="223" spans="15:15" ht="15.75" customHeight="1">
      <c r="O223" s="1"/>
    </row>
    <row r="224" spans="15:15" ht="15.75" customHeight="1">
      <c r="O224" s="1"/>
    </row>
    <row r="225" spans="15:15" ht="15.75" customHeight="1">
      <c r="O225" s="1"/>
    </row>
    <row r="226" spans="15:15" ht="15.75" customHeight="1">
      <c r="O226" s="1"/>
    </row>
    <row r="227" spans="15:15" ht="15.75" customHeight="1">
      <c r="O227" s="1"/>
    </row>
    <row r="228" spans="15:15" ht="15.75" customHeight="1">
      <c r="O228" s="1"/>
    </row>
    <row r="229" spans="15:15" ht="15.75" customHeight="1">
      <c r="O229" s="1"/>
    </row>
    <row r="230" spans="15:15" ht="15.75" customHeight="1">
      <c r="O230" s="1"/>
    </row>
    <row r="231" spans="15:15" ht="15.75" customHeight="1">
      <c r="O231" s="1"/>
    </row>
    <row r="232" spans="15:15" ht="15.75" customHeight="1">
      <c r="O232" s="1"/>
    </row>
    <row r="233" spans="15:15" ht="15.75" customHeight="1">
      <c r="O233" s="1"/>
    </row>
    <row r="234" spans="15:15" ht="15.75" customHeight="1">
      <c r="O234" s="1"/>
    </row>
    <row r="235" spans="15:15" ht="15.75" customHeight="1">
      <c r="O235" s="1"/>
    </row>
    <row r="236" spans="15:15" ht="15.75" customHeight="1">
      <c r="O236" s="1"/>
    </row>
    <row r="237" spans="15:15" ht="15.75" customHeight="1">
      <c r="O237" s="1"/>
    </row>
    <row r="238" spans="15:15" ht="15.75" customHeight="1">
      <c r="O238" s="1"/>
    </row>
    <row r="239" spans="15:15" ht="15.75" customHeight="1">
      <c r="O239" s="1"/>
    </row>
    <row r="240" spans="15:15" ht="15.75" customHeight="1">
      <c r="O240" s="1"/>
    </row>
    <row r="241" spans="15:15" ht="15.75" customHeight="1">
      <c r="O241" s="1"/>
    </row>
    <row r="242" spans="15:15" ht="15.75" customHeight="1">
      <c r="O242" s="1"/>
    </row>
    <row r="243" spans="15:15" ht="15.75" customHeight="1">
      <c r="O243" s="1"/>
    </row>
    <row r="244" spans="15:15" ht="15.75" customHeight="1">
      <c r="O244" s="1"/>
    </row>
    <row r="245" spans="15:15" ht="15.75" customHeight="1">
      <c r="O245" s="1"/>
    </row>
    <row r="246" spans="15:15" ht="15.75" customHeight="1">
      <c r="O246" s="1"/>
    </row>
    <row r="247" spans="15:15" ht="15.75" customHeight="1">
      <c r="O247" s="1"/>
    </row>
    <row r="248" spans="15:15" ht="15.75" customHeight="1">
      <c r="O248" s="1"/>
    </row>
    <row r="249" spans="15:15" ht="15.75" customHeight="1">
      <c r="O249" s="1"/>
    </row>
    <row r="250" spans="15:15" ht="15.75" customHeight="1">
      <c r="O250" s="1"/>
    </row>
    <row r="251" spans="15:15" ht="15.75" customHeight="1">
      <c r="O251" s="1"/>
    </row>
    <row r="252" spans="15:15" ht="15.75" customHeight="1">
      <c r="O252" s="1"/>
    </row>
    <row r="253" spans="15:15" ht="15.75" customHeight="1">
      <c r="O253" s="1"/>
    </row>
    <row r="254" spans="15:15" ht="15.75" customHeight="1">
      <c r="O254" s="1"/>
    </row>
    <row r="255" spans="15:15" ht="15.75" customHeight="1">
      <c r="O255" s="1"/>
    </row>
    <row r="256" spans="15:15" ht="15.75" customHeight="1">
      <c r="O256" s="1"/>
    </row>
    <row r="257" spans="15:15" ht="15.75" customHeight="1">
      <c r="O257" s="1"/>
    </row>
    <row r="258" spans="15:15" ht="15.75" customHeight="1">
      <c r="O258" s="1"/>
    </row>
    <row r="259" spans="15:15" ht="15.75" customHeight="1">
      <c r="O259" s="1"/>
    </row>
    <row r="260" spans="15:15" ht="15.75" customHeight="1">
      <c r="O260" s="1"/>
    </row>
    <row r="261" spans="15:15" ht="15.75" customHeight="1">
      <c r="O261" s="1"/>
    </row>
    <row r="262" spans="15:15" ht="15.75" customHeight="1">
      <c r="O262" s="1"/>
    </row>
    <row r="263" spans="15:15" ht="15.75" customHeight="1">
      <c r="O263" s="1"/>
    </row>
    <row r="264" spans="15:15" ht="15.75" customHeight="1">
      <c r="O264" s="1"/>
    </row>
    <row r="265" spans="15:15" ht="15.75" customHeight="1">
      <c r="O265" s="1"/>
    </row>
    <row r="266" spans="15:15" ht="15.75" customHeight="1">
      <c r="O266" s="1"/>
    </row>
    <row r="267" spans="15:15" ht="15.75" customHeight="1">
      <c r="O267" s="1"/>
    </row>
    <row r="268" spans="15:15" ht="15.75" customHeight="1">
      <c r="O268" s="1"/>
    </row>
    <row r="269" spans="15:15" ht="15.75" customHeight="1">
      <c r="O269" s="1"/>
    </row>
    <row r="270" spans="15:15" ht="15.75" customHeight="1">
      <c r="O270" s="1"/>
    </row>
    <row r="271" spans="15:15" ht="15.75" customHeight="1">
      <c r="O271" s="1"/>
    </row>
    <row r="272" spans="15:15" ht="15.75" customHeight="1">
      <c r="O272" s="1"/>
    </row>
    <row r="273" spans="15:15" ht="15.75" customHeight="1">
      <c r="O273" s="1"/>
    </row>
    <row r="274" spans="15:15" ht="15.75" customHeight="1">
      <c r="O274" s="1"/>
    </row>
    <row r="275" spans="15:15" ht="15.75" customHeight="1">
      <c r="O275" s="1"/>
    </row>
    <row r="276" spans="15:15" ht="15.75" customHeight="1">
      <c r="O276" s="1"/>
    </row>
    <row r="277" spans="15:15" ht="15.75" customHeight="1">
      <c r="O277" s="1"/>
    </row>
    <row r="278" spans="15:15" ht="15.75" customHeight="1">
      <c r="O278" s="1"/>
    </row>
    <row r="279" spans="15:15" ht="15.75" customHeight="1">
      <c r="O279" s="1"/>
    </row>
    <row r="280" spans="15:15" ht="15.75" customHeight="1">
      <c r="O280" s="1"/>
    </row>
    <row r="281" spans="15:15" ht="15.75" customHeight="1">
      <c r="O281" s="1"/>
    </row>
    <row r="282" spans="15:15" ht="15.75" customHeight="1">
      <c r="O282" s="1"/>
    </row>
    <row r="283" spans="15:15" ht="15.75" customHeight="1">
      <c r="O283" s="1"/>
    </row>
    <row r="284" spans="15:15" ht="15.75" customHeight="1">
      <c r="O284" s="1"/>
    </row>
    <row r="285" spans="15:15" ht="15.75" customHeight="1">
      <c r="O285" s="1"/>
    </row>
    <row r="286" spans="15:15" ht="15.75" customHeight="1">
      <c r="O286" s="1"/>
    </row>
    <row r="287" spans="15:15" ht="15.75" customHeight="1">
      <c r="O287" s="1"/>
    </row>
    <row r="288" spans="15:15" ht="15.75" customHeight="1">
      <c r="O288" s="1"/>
    </row>
    <row r="289" spans="15:15" ht="15.75" customHeight="1">
      <c r="O289" s="1"/>
    </row>
    <row r="290" spans="15:15" ht="15.75" customHeight="1">
      <c r="O290" s="1"/>
    </row>
    <row r="291" spans="15:15" ht="15.75" customHeight="1">
      <c r="O291" s="1"/>
    </row>
    <row r="292" spans="15:15" ht="15.75" customHeight="1">
      <c r="O292" s="1"/>
    </row>
    <row r="293" spans="15:15" ht="15.75" customHeight="1">
      <c r="O293" s="1"/>
    </row>
    <row r="294" spans="15:15" ht="15.75" customHeight="1">
      <c r="O294" s="1"/>
    </row>
    <row r="295" spans="15:15" ht="15.75" customHeight="1">
      <c r="O295" s="1"/>
    </row>
    <row r="296" spans="15:15" ht="15.75" customHeight="1">
      <c r="O296" s="1"/>
    </row>
    <row r="297" spans="15:15" ht="15.75" customHeight="1">
      <c r="O297" s="1"/>
    </row>
    <row r="298" spans="15:15" ht="15.75" customHeight="1">
      <c r="O298" s="1"/>
    </row>
    <row r="299" spans="15:15" ht="15.75" customHeight="1">
      <c r="O299" s="1"/>
    </row>
    <row r="300" spans="15:15" ht="15.75" customHeight="1">
      <c r="O300" s="1"/>
    </row>
    <row r="301" spans="15:15" ht="15.75" customHeight="1">
      <c r="O301" s="1"/>
    </row>
    <row r="302" spans="15:15" ht="15.75" customHeight="1">
      <c r="O302" s="1"/>
    </row>
    <row r="303" spans="15:15" ht="15.75" customHeight="1">
      <c r="O303" s="1"/>
    </row>
    <row r="304" spans="15:15" ht="15.75" customHeight="1">
      <c r="O304" s="1"/>
    </row>
    <row r="305" spans="15:15" ht="15.75" customHeight="1">
      <c r="O305" s="1"/>
    </row>
    <row r="306" spans="15:15" ht="15.75" customHeight="1">
      <c r="O306" s="1"/>
    </row>
    <row r="307" spans="15:15" ht="15.75" customHeight="1">
      <c r="O307" s="1"/>
    </row>
    <row r="308" spans="15:15" ht="15.75" customHeight="1">
      <c r="O308" s="1"/>
    </row>
    <row r="309" spans="15:15" ht="15.75" customHeight="1">
      <c r="O309" s="1"/>
    </row>
    <row r="310" spans="15:15" ht="15.75" customHeight="1">
      <c r="O310" s="1"/>
    </row>
    <row r="311" spans="15:15" ht="15.75" customHeight="1">
      <c r="O311" s="1"/>
    </row>
    <row r="312" spans="15:15" ht="15.75" customHeight="1">
      <c r="O312" s="1"/>
    </row>
    <row r="313" spans="15:15" ht="15.75" customHeight="1">
      <c r="O313" s="1"/>
    </row>
    <row r="314" spans="15:15" ht="15.75" customHeight="1">
      <c r="O314" s="1"/>
    </row>
    <row r="315" spans="15:15" ht="15.75" customHeight="1">
      <c r="O315" s="1"/>
    </row>
    <row r="316" spans="15:15" ht="15.75" customHeight="1">
      <c r="O316" s="1"/>
    </row>
    <row r="317" spans="15:15" ht="15.75" customHeight="1">
      <c r="O317" s="1"/>
    </row>
    <row r="318" spans="15:15" ht="15.75" customHeight="1">
      <c r="O318" s="1"/>
    </row>
    <row r="319" spans="15:15" ht="15.75" customHeight="1">
      <c r="O319" s="1"/>
    </row>
    <row r="320" spans="15:15" ht="15.75" customHeight="1">
      <c r="O320" s="1"/>
    </row>
    <row r="321" spans="15:15" ht="15.75" customHeight="1">
      <c r="O321" s="1"/>
    </row>
    <row r="322" spans="15:15" ht="15.75" customHeight="1">
      <c r="O322" s="1"/>
    </row>
    <row r="323" spans="15:15" ht="15.75" customHeight="1">
      <c r="O323" s="1"/>
    </row>
    <row r="324" spans="15:15" ht="15.75" customHeight="1">
      <c r="O324" s="1"/>
    </row>
    <row r="325" spans="15:15" ht="15.75" customHeight="1">
      <c r="O325" s="1"/>
    </row>
    <row r="326" spans="15:15" ht="15.75" customHeight="1">
      <c r="O326" s="1"/>
    </row>
    <row r="327" spans="15:15" ht="15.75" customHeight="1">
      <c r="O327" s="1"/>
    </row>
    <row r="328" spans="15:15" ht="15.75" customHeight="1">
      <c r="O328" s="1"/>
    </row>
    <row r="329" spans="15:15" ht="15.75" customHeight="1">
      <c r="O329" s="1"/>
    </row>
    <row r="330" spans="15:15" ht="15.75" customHeight="1">
      <c r="O330" s="1"/>
    </row>
    <row r="331" spans="15:15" ht="15.75" customHeight="1">
      <c r="O331" s="1"/>
    </row>
    <row r="332" spans="15:15" ht="15.75" customHeight="1">
      <c r="O332" s="1"/>
    </row>
    <row r="333" spans="15:15" ht="15.75" customHeight="1">
      <c r="O333" s="1"/>
    </row>
    <row r="334" spans="15:15" ht="15.75" customHeight="1">
      <c r="O334" s="1"/>
    </row>
    <row r="335" spans="15:15" ht="15.75" customHeight="1">
      <c r="O335" s="1"/>
    </row>
    <row r="336" spans="15:15" ht="15.75" customHeight="1">
      <c r="O336" s="1"/>
    </row>
    <row r="337" spans="15:15" ht="15.75" customHeight="1">
      <c r="O337" s="1"/>
    </row>
    <row r="338" spans="15:15" ht="15.75" customHeight="1">
      <c r="O338" s="1"/>
    </row>
    <row r="339" spans="15:15" ht="15.75" customHeight="1">
      <c r="O339" s="1"/>
    </row>
    <row r="340" spans="15:15" ht="15.75" customHeight="1">
      <c r="O340" s="1"/>
    </row>
    <row r="341" spans="15:15" ht="15.75" customHeight="1">
      <c r="O341" s="1"/>
    </row>
    <row r="342" spans="15:15" ht="15.75" customHeight="1">
      <c r="O342" s="1"/>
    </row>
    <row r="343" spans="15:15" ht="15.75" customHeight="1">
      <c r="O343" s="1"/>
    </row>
    <row r="344" spans="15:15" ht="15.75" customHeight="1">
      <c r="O344" s="1"/>
    </row>
    <row r="345" spans="15:15" ht="15.75" customHeight="1">
      <c r="O345" s="1"/>
    </row>
    <row r="346" spans="15:15" ht="15.75" customHeight="1">
      <c r="O346" s="1"/>
    </row>
    <row r="347" spans="15:15" ht="15.75" customHeight="1">
      <c r="O347" s="1"/>
    </row>
    <row r="348" spans="15:15" ht="15.75" customHeight="1">
      <c r="O348" s="1"/>
    </row>
    <row r="349" spans="15:15" ht="15.75" customHeight="1">
      <c r="O349" s="1"/>
    </row>
    <row r="350" spans="15:15" ht="15.75" customHeight="1">
      <c r="O350" s="1"/>
    </row>
    <row r="351" spans="15:15" ht="15.75" customHeight="1">
      <c r="O351" s="1"/>
    </row>
    <row r="352" spans="15:15" ht="15.75" customHeight="1">
      <c r="O352" s="1"/>
    </row>
    <row r="353" spans="15:15" ht="15.75" customHeight="1">
      <c r="O353" s="1"/>
    </row>
    <row r="354" spans="15:15" ht="15.75" customHeight="1">
      <c r="O354" s="1"/>
    </row>
    <row r="355" spans="15:15" ht="15.75" customHeight="1">
      <c r="O355" s="1"/>
    </row>
    <row r="356" spans="15:15" ht="15.75" customHeight="1">
      <c r="O356" s="1"/>
    </row>
    <row r="357" spans="15:15" ht="15.75" customHeight="1">
      <c r="O357" s="1"/>
    </row>
    <row r="358" spans="15:15" ht="15.75" customHeight="1">
      <c r="O358" s="1"/>
    </row>
    <row r="359" spans="15:15" ht="15.75" customHeight="1">
      <c r="O359" s="1"/>
    </row>
    <row r="360" spans="15:15" ht="15.75" customHeight="1">
      <c r="O360" s="1"/>
    </row>
    <row r="361" spans="15:15" ht="15.75" customHeight="1">
      <c r="O361" s="1"/>
    </row>
    <row r="362" spans="15:15" ht="15.75" customHeight="1">
      <c r="O362" s="1"/>
    </row>
    <row r="363" spans="15:15" ht="15.75" customHeight="1">
      <c r="O363" s="1"/>
    </row>
    <row r="364" spans="15:15" ht="15.75" customHeight="1">
      <c r="O364" s="1"/>
    </row>
    <row r="365" spans="15:15" ht="15.75" customHeight="1">
      <c r="O365" s="1"/>
    </row>
    <row r="366" spans="15:15" ht="15.75" customHeight="1">
      <c r="O366" s="1"/>
    </row>
    <row r="367" spans="15:15" ht="15.75" customHeight="1">
      <c r="O367" s="1"/>
    </row>
    <row r="368" spans="15:15" ht="15.75" customHeight="1">
      <c r="O368" s="1"/>
    </row>
    <row r="369" spans="15:15" ht="15.75" customHeight="1">
      <c r="O369" s="1"/>
    </row>
    <row r="370" spans="15:15" ht="15.75" customHeight="1">
      <c r="O370" s="1"/>
    </row>
    <row r="371" spans="15:15" ht="15.75" customHeight="1">
      <c r="O371" s="1"/>
    </row>
    <row r="372" spans="15:15" ht="15.75" customHeight="1">
      <c r="O372" s="1"/>
    </row>
    <row r="373" spans="15:15" ht="15.75" customHeight="1">
      <c r="O373" s="1"/>
    </row>
    <row r="374" spans="15:15" ht="15.75" customHeight="1">
      <c r="O374" s="1"/>
    </row>
    <row r="375" spans="15:15" ht="15.75" customHeight="1">
      <c r="O375" s="1"/>
    </row>
    <row r="376" spans="15:15" ht="15.75" customHeight="1">
      <c r="O376" s="1"/>
    </row>
    <row r="377" spans="15:15" ht="15.75" customHeight="1">
      <c r="O377" s="1"/>
    </row>
    <row r="378" spans="15:15" ht="15.75" customHeight="1">
      <c r="O378" s="1"/>
    </row>
    <row r="379" spans="15:15" ht="15.75" customHeight="1">
      <c r="O379" s="1"/>
    </row>
    <row r="380" spans="15:15" ht="15.75" customHeight="1">
      <c r="O380" s="1"/>
    </row>
    <row r="381" spans="15:15" ht="15.75" customHeight="1">
      <c r="O381" s="1"/>
    </row>
    <row r="382" spans="15:15" ht="15.75" customHeight="1">
      <c r="O382" s="1"/>
    </row>
    <row r="383" spans="15:15" ht="15.75" customHeight="1">
      <c r="O383" s="1"/>
    </row>
    <row r="384" spans="15:15" ht="15.75" customHeight="1">
      <c r="O384" s="1"/>
    </row>
    <row r="385" spans="15:15" ht="15.75" customHeight="1">
      <c r="O385" s="1"/>
    </row>
    <row r="386" spans="15:15" ht="15.75" customHeight="1">
      <c r="O386" s="1"/>
    </row>
    <row r="387" spans="15:15" ht="15.75" customHeight="1">
      <c r="O387" s="1"/>
    </row>
    <row r="388" spans="15:15" ht="15.75" customHeight="1">
      <c r="O388" s="1"/>
    </row>
    <row r="389" spans="15:15" ht="15.75" customHeight="1">
      <c r="O389" s="1"/>
    </row>
    <row r="390" spans="15:15" ht="15.75" customHeight="1">
      <c r="O390" s="1"/>
    </row>
    <row r="391" spans="15:15" ht="15.75" customHeight="1">
      <c r="O391" s="1"/>
    </row>
    <row r="392" spans="15:15" ht="15.75" customHeight="1">
      <c r="O392" s="1"/>
    </row>
    <row r="393" spans="15:15" ht="15.75" customHeight="1">
      <c r="O393" s="1"/>
    </row>
    <row r="394" spans="15:15" ht="15.75" customHeight="1">
      <c r="O394" s="1"/>
    </row>
    <row r="395" spans="15:15" ht="15.75" customHeight="1">
      <c r="O395" s="1"/>
    </row>
    <row r="396" spans="15:15" ht="15.75" customHeight="1">
      <c r="O396" s="1"/>
    </row>
    <row r="397" spans="15:15" ht="15.75" customHeight="1">
      <c r="O397" s="1"/>
    </row>
    <row r="398" spans="15:15" ht="15.75" customHeight="1">
      <c r="O398" s="1"/>
    </row>
    <row r="399" spans="15:15" ht="15.75" customHeight="1">
      <c r="O399" s="1"/>
    </row>
    <row r="400" spans="15:15" ht="15.75" customHeight="1">
      <c r="O400" s="1"/>
    </row>
    <row r="401" spans="15:15" ht="15.75" customHeight="1">
      <c r="O401" s="1"/>
    </row>
    <row r="402" spans="15:15" ht="15.75" customHeight="1">
      <c r="O402" s="1"/>
    </row>
    <row r="403" spans="15:15" ht="15.75" customHeight="1">
      <c r="O403" s="1"/>
    </row>
    <row r="404" spans="15:15" ht="15.75" customHeight="1">
      <c r="O404" s="1"/>
    </row>
    <row r="405" spans="15:15" ht="15.75" customHeight="1">
      <c r="O405" s="1"/>
    </row>
    <row r="406" spans="15:15" ht="15.75" customHeight="1">
      <c r="O406" s="1"/>
    </row>
    <row r="407" spans="15:15" ht="15.75" customHeight="1">
      <c r="O407" s="1"/>
    </row>
    <row r="408" spans="15:15" ht="15.75" customHeight="1">
      <c r="O408" s="1"/>
    </row>
    <row r="409" spans="15:15" ht="15.75" customHeight="1">
      <c r="O409" s="1"/>
    </row>
    <row r="410" spans="15:15" ht="15.75" customHeight="1">
      <c r="O410" s="1"/>
    </row>
    <row r="411" spans="15:15" ht="15.75" customHeight="1">
      <c r="O411" s="1"/>
    </row>
    <row r="412" spans="15:15" ht="15.75" customHeight="1">
      <c r="O412" s="1"/>
    </row>
    <row r="413" spans="15:15" ht="15.75" customHeight="1">
      <c r="O413" s="1"/>
    </row>
    <row r="414" spans="15:15" ht="15.75" customHeight="1">
      <c r="O414" s="1"/>
    </row>
    <row r="415" spans="15:15" ht="15.75" customHeight="1">
      <c r="O415" s="1"/>
    </row>
    <row r="416" spans="15:15" ht="15.75" customHeight="1">
      <c r="O416" s="1"/>
    </row>
    <row r="417" spans="15:15" ht="15.75" customHeight="1">
      <c r="O417" s="1"/>
    </row>
    <row r="418" spans="15:15" ht="15.75" customHeight="1">
      <c r="O418" s="1"/>
    </row>
    <row r="419" spans="15:15" ht="15.75" customHeight="1">
      <c r="O419" s="1"/>
    </row>
    <row r="420" spans="15:15" ht="15.75" customHeight="1">
      <c r="O420" s="1"/>
    </row>
    <row r="421" spans="15:15" ht="15.75" customHeight="1">
      <c r="O421" s="1"/>
    </row>
    <row r="422" spans="15:15" ht="15.75" customHeight="1">
      <c r="O422" s="1"/>
    </row>
    <row r="423" spans="15:15" ht="15.75" customHeight="1">
      <c r="O423" s="1"/>
    </row>
    <row r="424" spans="15:15" ht="15.75" customHeight="1">
      <c r="O424" s="1"/>
    </row>
    <row r="425" spans="15:15" ht="15.75" customHeight="1">
      <c r="O425" s="1"/>
    </row>
    <row r="426" spans="15:15" ht="15.75" customHeight="1">
      <c r="O426" s="1"/>
    </row>
    <row r="427" spans="15:15" ht="15.75" customHeight="1">
      <c r="O427" s="1"/>
    </row>
    <row r="428" spans="15:15" ht="15.75" customHeight="1">
      <c r="O428" s="1"/>
    </row>
    <row r="429" spans="15:15" ht="15.75" customHeight="1">
      <c r="O429" s="1"/>
    </row>
    <row r="430" spans="15:15" ht="15.75" customHeight="1">
      <c r="O430" s="1"/>
    </row>
    <row r="431" spans="15:15" ht="15.75" customHeight="1">
      <c r="O431" s="1"/>
    </row>
    <row r="432" spans="15:15" ht="15.75" customHeight="1">
      <c r="O432" s="1"/>
    </row>
    <row r="433" spans="15:15" ht="15.75" customHeight="1">
      <c r="O433" s="1"/>
    </row>
    <row r="434" spans="15:15" ht="15.75" customHeight="1">
      <c r="O434" s="1"/>
    </row>
    <row r="435" spans="15:15" ht="15.75" customHeight="1">
      <c r="O435" s="1"/>
    </row>
    <row r="436" spans="15:15" ht="15.75" customHeight="1">
      <c r="O436" s="1"/>
    </row>
    <row r="437" spans="15:15" ht="15.75" customHeight="1">
      <c r="O437" s="1"/>
    </row>
    <row r="438" spans="15:15" ht="15.75" customHeight="1">
      <c r="O438" s="1"/>
    </row>
    <row r="439" spans="15:15" ht="15.75" customHeight="1">
      <c r="O439" s="1"/>
    </row>
    <row r="440" spans="15:15" ht="15.75" customHeight="1">
      <c r="O440" s="1"/>
    </row>
    <row r="441" spans="15:15" ht="15.75" customHeight="1">
      <c r="O441" s="1"/>
    </row>
    <row r="442" spans="15:15" ht="15.75" customHeight="1">
      <c r="O442" s="1"/>
    </row>
    <row r="443" spans="15:15" ht="15.75" customHeight="1">
      <c r="O443" s="1"/>
    </row>
    <row r="444" spans="15:15" ht="15.75" customHeight="1">
      <c r="O444" s="1"/>
    </row>
    <row r="445" spans="15:15" ht="15.75" customHeight="1">
      <c r="O445" s="1"/>
    </row>
    <row r="446" spans="15:15" ht="15.75" customHeight="1">
      <c r="O446" s="1"/>
    </row>
    <row r="447" spans="15:15" ht="15.75" customHeight="1">
      <c r="O447" s="1"/>
    </row>
    <row r="448" spans="15:15" ht="15.75" customHeight="1">
      <c r="O448" s="1"/>
    </row>
    <row r="449" spans="15:15" ht="15.75" customHeight="1">
      <c r="O449" s="1"/>
    </row>
    <row r="450" spans="15:15" ht="15.75" customHeight="1">
      <c r="O450" s="1"/>
    </row>
    <row r="451" spans="15:15" ht="15.75" customHeight="1">
      <c r="O451" s="1"/>
    </row>
    <row r="452" spans="15:15" ht="15.75" customHeight="1">
      <c r="O452" s="1"/>
    </row>
    <row r="453" spans="15:15" ht="15.75" customHeight="1">
      <c r="O453" s="1"/>
    </row>
    <row r="454" spans="15:15" ht="15.75" customHeight="1">
      <c r="O454" s="1"/>
    </row>
    <row r="455" spans="15:15" ht="15.75" customHeight="1">
      <c r="O455" s="1"/>
    </row>
    <row r="456" spans="15:15" ht="15.75" customHeight="1">
      <c r="O456" s="1"/>
    </row>
    <row r="457" spans="15:15" ht="15.75" customHeight="1">
      <c r="O457" s="1"/>
    </row>
    <row r="458" spans="15:15" ht="15.75" customHeight="1">
      <c r="O458" s="1"/>
    </row>
    <row r="459" spans="15:15" ht="15.75" customHeight="1">
      <c r="O459" s="1"/>
    </row>
    <row r="460" spans="15:15" ht="15.75" customHeight="1">
      <c r="O460" s="1"/>
    </row>
    <row r="461" spans="15:15" ht="15.75" customHeight="1">
      <c r="O461" s="1"/>
    </row>
    <row r="462" spans="15:15" ht="15.75" customHeight="1">
      <c r="O462" s="1"/>
    </row>
    <row r="463" spans="15:15" ht="15.75" customHeight="1">
      <c r="O463" s="1"/>
    </row>
    <row r="464" spans="15:15" ht="15.75" customHeight="1">
      <c r="O464" s="1"/>
    </row>
    <row r="465" spans="15:15" ht="15.75" customHeight="1">
      <c r="O465" s="1"/>
    </row>
    <row r="466" spans="15:15" ht="15.75" customHeight="1">
      <c r="O466" s="1"/>
    </row>
    <row r="467" spans="15:15" ht="15.75" customHeight="1">
      <c r="O467" s="1"/>
    </row>
    <row r="468" spans="15:15" ht="15.75" customHeight="1">
      <c r="O468" s="1"/>
    </row>
    <row r="469" spans="15:15" ht="15.75" customHeight="1">
      <c r="O469" s="1"/>
    </row>
    <row r="470" spans="15:15" ht="15.75" customHeight="1">
      <c r="O470" s="1"/>
    </row>
    <row r="471" spans="15:15" ht="15.75" customHeight="1">
      <c r="O471" s="1"/>
    </row>
    <row r="472" spans="15:15" ht="15.75" customHeight="1">
      <c r="O472" s="1"/>
    </row>
    <row r="473" spans="15:15" ht="15.75" customHeight="1">
      <c r="O473" s="1"/>
    </row>
    <row r="474" spans="15:15" ht="15.75" customHeight="1">
      <c r="O474" s="1"/>
    </row>
    <row r="475" spans="15:15" ht="15.75" customHeight="1">
      <c r="O475" s="1"/>
    </row>
    <row r="476" spans="15:15" ht="15.75" customHeight="1">
      <c r="O476" s="1"/>
    </row>
    <row r="477" spans="15:15" ht="15.75" customHeight="1">
      <c r="O477" s="1"/>
    </row>
    <row r="478" spans="15:15" ht="15.75" customHeight="1">
      <c r="O478" s="1"/>
    </row>
    <row r="479" spans="15:15" ht="15.75" customHeight="1">
      <c r="O479" s="1"/>
    </row>
    <row r="480" spans="15:15" ht="15.75" customHeight="1">
      <c r="O480" s="1"/>
    </row>
    <row r="481" spans="15:15" ht="15.75" customHeight="1">
      <c r="O481" s="1"/>
    </row>
    <row r="482" spans="15:15" ht="15.75" customHeight="1">
      <c r="O482" s="1"/>
    </row>
    <row r="483" spans="15:15" ht="15.75" customHeight="1">
      <c r="O483" s="1"/>
    </row>
    <row r="484" spans="15:15" ht="15.75" customHeight="1">
      <c r="O484" s="1"/>
    </row>
    <row r="485" spans="15:15" ht="15.75" customHeight="1">
      <c r="O485" s="1"/>
    </row>
    <row r="486" spans="15:15" ht="15.75" customHeight="1">
      <c r="O486" s="1"/>
    </row>
    <row r="487" spans="15:15" ht="15.75" customHeight="1">
      <c r="O487" s="1"/>
    </row>
    <row r="488" spans="15:15" ht="15.75" customHeight="1">
      <c r="O488" s="1"/>
    </row>
    <row r="489" spans="15:15" ht="15.75" customHeight="1">
      <c r="O489" s="1"/>
    </row>
    <row r="490" spans="15:15" ht="15.75" customHeight="1">
      <c r="O490" s="1"/>
    </row>
    <row r="491" spans="15:15" ht="15.75" customHeight="1">
      <c r="O491" s="1"/>
    </row>
    <row r="492" spans="15:15" ht="15.75" customHeight="1">
      <c r="O492" s="1"/>
    </row>
    <row r="493" spans="15:15" ht="15.75" customHeight="1">
      <c r="O493" s="1"/>
    </row>
    <row r="494" spans="15:15" ht="15.75" customHeight="1">
      <c r="O494" s="1"/>
    </row>
    <row r="495" spans="15:15" ht="15.75" customHeight="1">
      <c r="O495" s="1"/>
    </row>
    <row r="496" spans="15:15" ht="15.75" customHeight="1">
      <c r="O496" s="1"/>
    </row>
    <row r="497" spans="15:15" ht="15.75" customHeight="1">
      <c r="O497" s="1"/>
    </row>
    <row r="498" spans="15:15" ht="15.75" customHeight="1">
      <c r="O498" s="1"/>
    </row>
    <row r="499" spans="15:15" ht="15.75" customHeight="1">
      <c r="O499" s="1"/>
    </row>
    <row r="500" spans="15:15" ht="15.75" customHeight="1">
      <c r="O500" s="1"/>
    </row>
    <row r="501" spans="15:15" ht="15.75" customHeight="1">
      <c r="O501" s="1"/>
    </row>
    <row r="502" spans="15:15" ht="15.75" customHeight="1">
      <c r="O502" s="1"/>
    </row>
    <row r="503" spans="15:15" ht="15.75" customHeight="1">
      <c r="O503" s="1"/>
    </row>
    <row r="504" spans="15:15" ht="15.75" customHeight="1">
      <c r="O504" s="1"/>
    </row>
    <row r="505" spans="15:15" ht="15.75" customHeight="1">
      <c r="O505" s="1"/>
    </row>
    <row r="506" spans="15:15" ht="15.75" customHeight="1">
      <c r="O506" s="1"/>
    </row>
    <row r="507" spans="15:15" ht="15.75" customHeight="1">
      <c r="O507" s="1"/>
    </row>
    <row r="508" spans="15:15" ht="15.75" customHeight="1">
      <c r="O508" s="1"/>
    </row>
    <row r="509" spans="15:15" ht="15.75" customHeight="1">
      <c r="O509" s="1"/>
    </row>
    <row r="510" spans="15:15" ht="15.75" customHeight="1">
      <c r="O510" s="1"/>
    </row>
    <row r="511" spans="15:15" ht="15.75" customHeight="1">
      <c r="O511" s="1"/>
    </row>
    <row r="512" spans="15:15" ht="15.75" customHeight="1">
      <c r="O512" s="1"/>
    </row>
    <row r="513" spans="15:15" ht="15.75" customHeight="1">
      <c r="O513" s="1"/>
    </row>
    <row r="514" spans="15:15" ht="15.75" customHeight="1">
      <c r="O514" s="1"/>
    </row>
    <row r="515" spans="15:15" ht="15.75" customHeight="1">
      <c r="O515" s="1"/>
    </row>
    <row r="516" spans="15:15" ht="15.75" customHeight="1">
      <c r="O516" s="1"/>
    </row>
    <row r="517" spans="15:15" ht="15.75" customHeight="1">
      <c r="O517" s="1"/>
    </row>
    <row r="518" spans="15:15" ht="15.75" customHeight="1">
      <c r="O518" s="1"/>
    </row>
    <row r="519" spans="15:15" ht="15.75" customHeight="1">
      <c r="O519" s="1"/>
    </row>
    <row r="520" spans="15:15" ht="15.75" customHeight="1">
      <c r="O520" s="1"/>
    </row>
    <row r="521" spans="15:15" ht="15.75" customHeight="1">
      <c r="O521" s="1"/>
    </row>
    <row r="522" spans="15:15" ht="15.75" customHeight="1">
      <c r="O522" s="1"/>
    </row>
    <row r="523" spans="15:15" ht="15.75" customHeight="1">
      <c r="O523" s="1"/>
    </row>
    <row r="524" spans="15:15" ht="15.75" customHeight="1">
      <c r="O524" s="1"/>
    </row>
    <row r="525" spans="15:15" ht="15.75" customHeight="1">
      <c r="O525" s="1"/>
    </row>
    <row r="526" spans="15:15" ht="15.75" customHeight="1">
      <c r="O526" s="1"/>
    </row>
    <row r="527" spans="15:15" ht="15.75" customHeight="1">
      <c r="O527" s="1"/>
    </row>
    <row r="528" spans="15:15" ht="15.75" customHeight="1">
      <c r="O528" s="1"/>
    </row>
    <row r="529" spans="15:15" ht="15.75" customHeight="1">
      <c r="O529" s="1"/>
    </row>
    <row r="530" spans="15:15" ht="15.75" customHeight="1">
      <c r="O530" s="1"/>
    </row>
    <row r="531" spans="15:15" ht="15.75" customHeight="1">
      <c r="O531" s="1"/>
    </row>
    <row r="532" spans="15:15" ht="15.75" customHeight="1">
      <c r="O532" s="1"/>
    </row>
    <row r="533" spans="15:15" ht="15.75" customHeight="1">
      <c r="O533" s="1"/>
    </row>
    <row r="534" spans="15:15" ht="15.75" customHeight="1">
      <c r="O534" s="1"/>
    </row>
    <row r="535" spans="15:15" ht="15.75" customHeight="1">
      <c r="O535" s="1"/>
    </row>
    <row r="536" spans="15:15" ht="15.75" customHeight="1">
      <c r="O536" s="1"/>
    </row>
    <row r="537" spans="15:15" ht="15.75" customHeight="1">
      <c r="O537" s="1"/>
    </row>
    <row r="538" spans="15:15" ht="15.75" customHeight="1">
      <c r="O538" s="1"/>
    </row>
    <row r="539" spans="15:15" ht="15.75" customHeight="1">
      <c r="O539" s="1"/>
    </row>
    <row r="540" spans="15:15" ht="15.75" customHeight="1">
      <c r="O540" s="1"/>
    </row>
    <row r="541" spans="15:15" ht="15.75" customHeight="1">
      <c r="O541" s="1"/>
    </row>
    <row r="542" spans="15:15" ht="15.75" customHeight="1">
      <c r="O542" s="1"/>
    </row>
    <row r="543" spans="15:15" ht="15.75" customHeight="1">
      <c r="O543" s="1"/>
    </row>
    <row r="544" spans="15:15" ht="15.75" customHeight="1">
      <c r="O544" s="1"/>
    </row>
    <row r="545" spans="15:15" ht="15.75" customHeight="1">
      <c r="O545" s="1"/>
    </row>
    <row r="546" spans="15:15" ht="15.75" customHeight="1">
      <c r="O546" s="1"/>
    </row>
    <row r="547" spans="15:15" ht="15.75" customHeight="1">
      <c r="O547" s="1"/>
    </row>
    <row r="548" spans="15:15" ht="15.75" customHeight="1">
      <c r="O548" s="1"/>
    </row>
    <row r="549" spans="15:15" ht="15.75" customHeight="1">
      <c r="O549" s="1"/>
    </row>
    <row r="550" spans="15:15" ht="15.75" customHeight="1">
      <c r="O550" s="1"/>
    </row>
    <row r="551" spans="15:15" ht="15.75" customHeight="1">
      <c r="O551" s="1"/>
    </row>
    <row r="552" spans="15:15" ht="15.75" customHeight="1">
      <c r="O552" s="1"/>
    </row>
    <row r="553" spans="15:15" ht="15.75" customHeight="1">
      <c r="O553" s="1"/>
    </row>
    <row r="554" spans="15:15" ht="15.75" customHeight="1">
      <c r="O554" s="1"/>
    </row>
    <row r="555" spans="15:15" ht="15.75" customHeight="1">
      <c r="O555" s="1"/>
    </row>
    <row r="556" spans="15:15" ht="15.75" customHeight="1">
      <c r="O556" s="1"/>
    </row>
    <row r="557" spans="15:15" ht="15.75" customHeight="1">
      <c r="O557" s="1"/>
    </row>
    <row r="558" spans="15:15" ht="15.75" customHeight="1">
      <c r="O558" s="1"/>
    </row>
    <row r="559" spans="15:15" ht="15.75" customHeight="1">
      <c r="O559" s="1"/>
    </row>
    <row r="560" spans="15:15" ht="15.75" customHeight="1">
      <c r="O560" s="1"/>
    </row>
    <row r="561" spans="15:15" ht="15.75" customHeight="1">
      <c r="O561" s="1"/>
    </row>
    <row r="562" spans="15:15" ht="15.75" customHeight="1">
      <c r="O562" s="1"/>
    </row>
    <row r="563" spans="15:15" ht="15.75" customHeight="1">
      <c r="O563" s="1"/>
    </row>
    <row r="564" spans="15:15" ht="15.75" customHeight="1">
      <c r="O564" s="1"/>
    </row>
    <row r="565" spans="15:15" ht="15.75" customHeight="1">
      <c r="O565" s="1"/>
    </row>
    <row r="566" spans="15:15" ht="15.75" customHeight="1">
      <c r="O566" s="1"/>
    </row>
    <row r="567" spans="15:15" ht="15.75" customHeight="1">
      <c r="O567" s="1"/>
    </row>
    <row r="568" spans="15:15" ht="15.75" customHeight="1">
      <c r="O568" s="1"/>
    </row>
    <row r="569" spans="15:15" ht="15.75" customHeight="1">
      <c r="O569" s="1"/>
    </row>
    <row r="570" spans="15:15" ht="15.75" customHeight="1">
      <c r="O570" s="1"/>
    </row>
    <row r="571" spans="15:15" ht="15.75" customHeight="1">
      <c r="O571" s="1"/>
    </row>
    <row r="572" spans="15:15" ht="15.75" customHeight="1">
      <c r="O572" s="1"/>
    </row>
    <row r="573" spans="15:15" ht="15.75" customHeight="1">
      <c r="O573" s="1"/>
    </row>
    <row r="574" spans="15:15" ht="15.75" customHeight="1">
      <c r="O574" s="1"/>
    </row>
    <row r="575" spans="15:15" ht="15.75" customHeight="1">
      <c r="O575" s="1"/>
    </row>
    <row r="576" spans="15:15" ht="15.75" customHeight="1">
      <c r="O576" s="1"/>
    </row>
    <row r="577" spans="15:15" ht="15.75" customHeight="1">
      <c r="O577" s="1"/>
    </row>
    <row r="578" spans="15:15" ht="15.75" customHeight="1">
      <c r="O578" s="1"/>
    </row>
    <row r="579" spans="15:15" ht="15.75" customHeight="1">
      <c r="O579" s="1"/>
    </row>
    <row r="580" spans="15:15" ht="15.75" customHeight="1">
      <c r="O580" s="1"/>
    </row>
    <row r="581" spans="15:15" ht="15.75" customHeight="1">
      <c r="O581" s="1"/>
    </row>
    <row r="582" spans="15:15" ht="15.75" customHeight="1">
      <c r="O582" s="1"/>
    </row>
    <row r="583" spans="15:15" ht="15.75" customHeight="1">
      <c r="O583" s="1"/>
    </row>
    <row r="584" spans="15:15" ht="15.75" customHeight="1">
      <c r="O584" s="1"/>
    </row>
    <row r="585" spans="15:15" ht="15.75" customHeight="1">
      <c r="O585" s="1"/>
    </row>
    <row r="586" spans="15:15" ht="15.75" customHeight="1">
      <c r="O586" s="1"/>
    </row>
    <row r="587" spans="15:15" ht="15.75" customHeight="1">
      <c r="O587" s="1"/>
    </row>
    <row r="588" spans="15:15" ht="15.75" customHeight="1">
      <c r="O588" s="1"/>
    </row>
    <row r="589" spans="15:15" ht="15.75" customHeight="1">
      <c r="O589" s="1"/>
    </row>
    <row r="590" spans="15:15" ht="15.75" customHeight="1">
      <c r="O590" s="1"/>
    </row>
    <row r="591" spans="15:15" ht="15.75" customHeight="1">
      <c r="O591" s="1"/>
    </row>
    <row r="592" spans="15:15" ht="15.75" customHeight="1">
      <c r="O592" s="1"/>
    </row>
    <row r="593" spans="15:15" ht="15.75" customHeight="1">
      <c r="O593" s="1"/>
    </row>
    <row r="594" spans="15:15" ht="15.75" customHeight="1">
      <c r="O594" s="1"/>
    </row>
    <row r="595" spans="15:15" ht="15.75" customHeight="1">
      <c r="O595" s="1"/>
    </row>
    <row r="596" spans="15:15" ht="15.75" customHeight="1">
      <c r="O596" s="1"/>
    </row>
    <row r="597" spans="15:15" ht="15.75" customHeight="1">
      <c r="O597" s="1"/>
    </row>
    <row r="598" spans="15:15" ht="15.75" customHeight="1">
      <c r="O598" s="1"/>
    </row>
    <row r="599" spans="15:15" ht="15.75" customHeight="1">
      <c r="O599" s="1"/>
    </row>
    <row r="600" spans="15:15" ht="15.75" customHeight="1">
      <c r="O600" s="1"/>
    </row>
    <row r="601" spans="15:15" ht="15.75" customHeight="1">
      <c r="O601" s="1"/>
    </row>
    <row r="602" spans="15:15" ht="15.75" customHeight="1">
      <c r="O602" s="1"/>
    </row>
    <row r="603" spans="15:15" ht="15.75" customHeight="1">
      <c r="O603" s="1"/>
    </row>
    <row r="604" spans="15:15" ht="15.75" customHeight="1">
      <c r="O604" s="1"/>
    </row>
    <row r="605" spans="15:15" ht="15.75" customHeight="1">
      <c r="O605" s="1"/>
    </row>
    <row r="606" spans="15:15" ht="15.75" customHeight="1">
      <c r="O606" s="1"/>
    </row>
    <row r="607" spans="15:15" ht="15.75" customHeight="1">
      <c r="O607" s="1"/>
    </row>
    <row r="608" spans="15:15" ht="15.75" customHeight="1">
      <c r="O608" s="1"/>
    </row>
    <row r="609" spans="15:15" ht="15.75" customHeight="1">
      <c r="O609" s="1"/>
    </row>
    <row r="610" spans="15:15" ht="15.75" customHeight="1">
      <c r="O610" s="1"/>
    </row>
    <row r="611" spans="15:15" ht="15.75" customHeight="1">
      <c r="O611" s="1"/>
    </row>
    <row r="612" spans="15:15" ht="15.75" customHeight="1">
      <c r="O612" s="1"/>
    </row>
    <row r="613" spans="15:15" ht="15.75" customHeight="1">
      <c r="O613" s="1"/>
    </row>
    <row r="614" spans="15:15" ht="15.75" customHeight="1">
      <c r="O614" s="1"/>
    </row>
    <row r="615" spans="15:15" ht="15.75" customHeight="1">
      <c r="O615" s="1"/>
    </row>
    <row r="616" spans="15:15" ht="15.75" customHeight="1">
      <c r="O616" s="1"/>
    </row>
    <row r="617" spans="15:15" ht="15.75" customHeight="1">
      <c r="O617" s="1"/>
    </row>
    <row r="618" spans="15:15" ht="15.75" customHeight="1">
      <c r="O618" s="1"/>
    </row>
    <row r="619" spans="15:15" ht="15.75" customHeight="1">
      <c r="O619" s="1"/>
    </row>
    <row r="620" spans="15:15" ht="15.75" customHeight="1">
      <c r="O620" s="1"/>
    </row>
    <row r="621" spans="15:15" ht="15.75" customHeight="1">
      <c r="O621" s="1"/>
    </row>
    <row r="622" spans="15:15" ht="15.75" customHeight="1">
      <c r="O622" s="1"/>
    </row>
    <row r="623" spans="15:15" ht="15.75" customHeight="1">
      <c r="O623" s="1"/>
    </row>
    <row r="624" spans="15:15" ht="15.75" customHeight="1">
      <c r="O624" s="1"/>
    </row>
    <row r="625" spans="15:15" ht="15.75" customHeight="1">
      <c r="O625" s="1"/>
    </row>
    <row r="626" spans="15:15" ht="15.75" customHeight="1">
      <c r="O626" s="1"/>
    </row>
    <row r="627" spans="15:15" ht="15.75" customHeight="1">
      <c r="O627" s="1"/>
    </row>
    <row r="628" spans="15:15" ht="15.75" customHeight="1">
      <c r="O628" s="1"/>
    </row>
    <row r="629" spans="15:15" ht="15.75" customHeight="1">
      <c r="O629" s="1"/>
    </row>
    <row r="630" spans="15:15" ht="15.75" customHeight="1">
      <c r="O630" s="1"/>
    </row>
    <row r="631" spans="15:15" ht="15.75" customHeight="1">
      <c r="O631" s="1"/>
    </row>
    <row r="632" spans="15:15" ht="15.75" customHeight="1">
      <c r="O632" s="1"/>
    </row>
    <row r="633" spans="15:15" ht="15.75" customHeight="1">
      <c r="O633" s="1"/>
    </row>
    <row r="634" spans="15:15" ht="15.75" customHeight="1">
      <c r="O634" s="1"/>
    </row>
    <row r="635" spans="15:15" ht="15.75" customHeight="1">
      <c r="O635" s="1"/>
    </row>
    <row r="636" spans="15:15" ht="15.75" customHeight="1">
      <c r="O636" s="1"/>
    </row>
    <row r="637" spans="15:15" ht="15.75" customHeight="1">
      <c r="O637" s="1"/>
    </row>
    <row r="638" spans="15:15" ht="15.75" customHeight="1">
      <c r="O638" s="1"/>
    </row>
    <row r="639" spans="15:15" ht="15.75" customHeight="1">
      <c r="O639" s="1"/>
    </row>
    <row r="640" spans="15:15" ht="15.75" customHeight="1">
      <c r="O640" s="1"/>
    </row>
    <row r="641" spans="15:15" ht="15.75" customHeight="1">
      <c r="O641" s="1"/>
    </row>
    <row r="642" spans="15:15" ht="15.75" customHeight="1">
      <c r="O642" s="1"/>
    </row>
    <row r="643" spans="15:15" ht="15.75" customHeight="1">
      <c r="O643" s="1"/>
    </row>
    <row r="644" spans="15:15" ht="15.75" customHeight="1">
      <c r="O644" s="1"/>
    </row>
    <row r="645" spans="15:15" ht="15.75" customHeight="1">
      <c r="O645" s="1"/>
    </row>
    <row r="646" spans="15:15" ht="15.75" customHeight="1">
      <c r="O646" s="1"/>
    </row>
    <row r="647" spans="15:15" ht="15.75" customHeight="1">
      <c r="O647" s="1"/>
    </row>
    <row r="648" spans="15:15" ht="15.75" customHeight="1">
      <c r="O648" s="1"/>
    </row>
    <row r="649" spans="15:15" ht="15.75" customHeight="1">
      <c r="O649" s="1"/>
    </row>
    <row r="650" spans="15:15" ht="15.75" customHeight="1">
      <c r="O650" s="1"/>
    </row>
    <row r="651" spans="15:15" ht="15.75" customHeight="1">
      <c r="O651" s="1"/>
    </row>
    <row r="652" spans="15:15" ht="15.75" customHeight="1">
      <c r="O652" s="1"/>
    </row>
    <row r="653" spans="15:15" ht="15.75" customHeight="1">
      <c r="O653" s="1"/>
    </row>
    <row r="654" spans="15:15" ht="15.75" customHeight="1">
      <c r="O654" s="1"/>
    </row>
    <row r="655" spans="15:15" ht="15.75" customHeight="1">
      <c r="O655" s="1"/>
    </row>
    <row r="656" spans="15:15" ht="15.75" customHeight="1">
      <c r="O656" s="1"/>
    </row>
    <row r="657" spans="15:15" ht="15.75" customHeight="1">
      <c r="O657" s="1"/>
    </row>
    <row r="658" spans="15:15" ht="15.75" customHeight="1">
      <c r="O658" s="1"/>
    </row>
    <row r="659" spans="15:15" ht="15.75" customHeight="1">
      <c r="O659" s="1"/>
    </row>
    <row r="660" spans="15:15" ht="15.75" customHeight="1">
      <c r="O660" s="1"/>
    </row>
    <row r="661" spans="15:15" ht="15.75" customHeight="1">
      <c r="O661" s="1"/>
    </row>
    <row r="662" spans="15:15" ht="15.75" customHeight="1">
      <c r="O662" s="1"/>
    </row>
    <row r="663" spans="15:15" ht="15.75" customHeight="1">
      <c r="O663" s="1"/>
    </row>
    <row r="664" spans="15:15" ht="15.75" customHeight="1">
      <c r="O664" s="1"/>
    </row>
    <row r="665" spans="15:15" ht="15.75" customHeight="1">
      <c r="O665" s="1"/>
    </row>
    <row r="666" spans="15:15" ht="15.75" customHeight="1">
      <c r="O666" s="1"/>
    </row>
    <row r="667" spans="15:15" ht="15.75" customHeight="1">
      <c r="O667" s="1"/>
    </row>
    <row r="668" spans="15:15" ht="15.75" customHeight="1">
      <c r="O668" s="1"/>
    </row>
    <row r="669" spans="15:15" ht="15.75" customHeight="1">
      <c r="O669" s="1"/>
    </row>
    <row r="670" spans="15:15" ht="15.75" customHeight="1">
      <c r="O670" s="1"/>
    </row>
    <row r="671" spans="15:15" ht="15.75" customHeight="1">
      <c r="O671" s="1"/>
    </row>
    <row r="672" spans="15:15" ht="15.75" customHeight="1">
      <c r="O672" s="1"/>
    </row>
    <row r="673" spans="15:15" ht="15.75" customHeight="1">
      <c r="O673" s="1"/>
    </row>
    <row r="674" spans="15:15" ht="15.75" customHeight="1">
      <c r="O674" s="1"/>
    </row>
    <row r="675" spans="15:15" ht="15.75" customHeight="1">
      <c r="O675" s="1"/>
    </row>
    <row r="676" spans="15:15" ht="15.75" customHeight="1">
      <c r="O676" s="1"/>
    </row>
    <row r="677" spans="15:15" ht="15.75" customHeight="1">
      <c r="O677" s="1"/>
    </row>
    <row r="678" spans="15:15" ht="15.75" customHeight="1">
      <c r="O678" s="1"/>
    </row>
    <row r="679" spans="15:15" ht="15.75" customHeight="1">
      <c r="O679" s="1"/>
    </row>
    <row r="680" spans="15:15" ht="15.75" customHeight="1">
      <c r="O680" s="1"/>
    </row>
    <row r="681" spans="15:15" ht="15.75" customHeight="1">
      <c r="O681" s="1"/>
    </row>
    <row r="682" spans="15:15" ht="15.75" customHeight="1">
      <c r="O682" s="1"/>
    </row>
    <row r="683" spans="15:15" ht="15.75" customHeight="1">
      <c r="O683" s="1"/>
    </row>
    <row r="684" spans="15:15" ht="15.75" customHeight="1">
      <c r="O684" s="1"/>
    </row>
    <row r="685" spans="15:15" ht="15.75" customHeight="1">
      <c r="O685" s="1"/>
    </row>
    <row r="686" spans="15:15" ht="15.75" customHeight="1">
      <c r="O686" s="1"/>
    </row>
    <row r="687" spans="15:15" ht="15.75" customHeight="1">
      <c r="O687" s="1"/>
    </row>
    <row r="688" spans="15:15" ht="15.75" customHeight="1">
      <c r="O688" s="1"/>
    </row>
    <row r="689" spans="15:15" ht="15.75" customHeight="1">
      <c r="O689" s="1"/>
    </row>
    <row r="690" spans="15:15" ht="15.75" customHeight="1">
      <c r="O690" s="1"/>
    </row>
    <row r="691" spans="15:15" ht="15.75" customHeight="1">
      <c r="O691" s="1"/>
    </row>
    <row r="692" spans="15:15" ht="15.75" customHeight="1">
      <c r="O692" s="1"/>
    </row>
    <row r="693" spans="15:15" ht="15.75" customHeight="1">
      <c r="O693" s="1"/>
    </row>
    <row r="694" spans="15:15" ht="15.75" customHeight="1">
      <c r="O694" s="1"/>
    </row>
    <row r="695" spans="15:15" ht="15.75" customHeight="1">
      <c r="O695" s="1"/>
    </row>
    <row r="696" spans="15:15" ht="15.75" customHeight="1">
      <c r="O696" s="1"/>
    </row>
    <row r="697" spans="15:15" ht="15.75" customHeight="1">
      <c r="O697" s="1"/>
    </row>
    <row r="698" spans="15:15" ht="15.75" customHeight="1">
      <c r="O698" s="1"/>
    </row>
    <row r="699" spans="15:15" ht="15.75" customHeight="1">
      <c r="O699" s="1"/>
    </row>
    <row r="700" spans="15:15" ht="15.75" customHeight="1">
      <c r="O700" s="1"/>
    </row>
    <row r="701" spans="15:15" ht="15.75" customHeight="1">
      <c r="O701" s="1"/>
    </row>
    <row r="702" spans="15:15" ht="15.75" customHeight="1">
      <c r="O702" s="1"/>
    </row>
    <row r="703" spans="15:15" ht="15.75" customHeight="1">
      <c r="O703" s="1"/>
    </row>
    <row r="704" spans="15:15" ht="15.75" customHeight="1">
      <c r="O704" s="1"/>
    </row>
    <row r="705" spans="15:15" ht="15.75" customHeight="1">
      <c r="O705" s="1"/>
    </row>
    <row r="706" spans="15:15" ht="15.75" customHeight="1">
      <c r="O706" s="1"/>
    </row>
    <row r="707" spans="15:15" ht="15.75" customHeight="1">
      <c r="O707" s="1"/>
    </row>
    <row r="708" spans="15:15" ht="15.75" customHeight="1">
      <c r="O708" s="1"/>
    </row>
    <row r="709" spans="15:15" ht="15.75" customHeight="1">
      <c r="O709" s="1"/>
    </row>
    <row r="710" spans="15:15" ht="15.75" customHeight="1">
      <c r="O710" s="1"/>
    </row>
    <row r="711" spans="15:15" ht="15.75" customHeight="1">
      <c r="O711" s="1"/>
    </row>
    <row r="712" spans="15:15" ht="15.75" customHeight="1">
      <c r="O712" s="1"/>
    </row>
    <row r="713" spans="15:15" ht="15.75" customHeight="1">
      <c r="O713" s="1"/>
    </row>
    <row r="714" spans="15:15" ht="15.75" customHeight="1">
      <c r="O714" s="1"/>
    </row>
    <row r="715" spans="15:15" ht="15.75" customHeight="1">
      <c r="O715" s="1"/>
    </row>
    <row r="716" spans="15:15" ht="15.75" customHeight="1">
      <c r="O716" s="1"/>
    </row>
    <row r="717" spans="15:15" ht="15.75" customHeight="1">
      <c r="O717" s="1"/>
    </row>
    <row r="718" spans="15:15" ht="15.75" customHeight="1">
      <c r="O718" s="1"/>
    </row>
    <row r="719" spans="15:15" ht="15.75" customHeight="1">
      <c r="O719" s="1"/>
    </row>
    <row r="720" spans="15:15" ht="15.75" customHeight="1">
      <c r="O720" s="1"/>
    </row>
    <row r="721" spans="15:15" ht="15.75" customHeight="1">
      <c r="O721" s="1"/>
    </row>
    <row r="722" spans="15:15" ht="15.75" customHeight="1">
      <c r="O722" s="1"/>
    </row>
    <row r="723" spans="15:15" ht="15.75" customHeight="1">
      <c r="O723" s="1"/>
    </row>
    <row r="724" spans="15:15" ht="15.75" customHeight="1">
      <c r="O724" s="1"/>
    </row>
    <row r="725" spans="15:15" ht="15.75" customHeight="1">
      <c r="O725" s="1"/>
    </row>
    <row r="726" spans="15:15" ht="15.75" customHeight="1">
      <c r="O726" s="1"/>
    </row>
    <row r="727" spans="15:15" ht="15.75" customHeight="1">
      <c r="O727" s="1"/>
    </row>
    <row r="728" spans="15:15" ht="15.75" customHeight="1">
      <c r="O728" s="1"/>
    </row>
    <row r="729" spans="15:15" ht="15.75" customHeight="1">
      <c r="O729" s="1"/>
    </row>
    <row r="730" spans="15:15" ht="15.75" customHeight="1">
      <c r="O730" s="1"/>
    </row>
    <row r="731" spans="15:15" ht="15.75" customHeight="1">
      <c r="O731" s="1"/>
    </row>
    <row r="732" spans="15:15" ht="15.75" customHeight="1">
      <c r="O732" s="1"/>
    </row>
    <row r="733" spans="15:15" ht="15.75" customHeight="1">
      <c r="O733" s="1"/>
    </row>
    <row r="734" spans="15:15" ht="15.75" customHeight="1">
      <c r="O734" s="1"/>
    </row>
    <row r="735" spans="15:15" ht="15.75" customHeight="1">
      <c r="O735" s="1"/>
    </row>
    <row r="736" spans="15:15" ht="15.75" customHeight="1">
      <c r="O736" s="1"/>
    </row>
    <row r="737" spans="15:15" ht="15.75" customHeight="1">
      <c r="O737" s="1"/>
    </row>
    <row r="738" spans="15:15" ht="15.75" customHeight="1">
      <c r="O738" s="1"/>
    </row>
    <row r="739" spans="15:15" ht="15.75" customHeight="1">
      <c r="O739" s="1"/>
    </row>
    <row r="740" spans="15:15" ht="15.75" customHeight="1">
      <c r="O740" s="1"/>
    </row>
    <row r="741" spans="15:15" ht="15.75" customHeight="1">
      <c r="O741" s="1"/>
    </row>
    <row r="742" spans="15:15" ht="15.75" customHeight="1">
      <c r="O742" s="1"/>
    </row>
    <row r="743" spans="15:15" ht="15.75" customHeight="1">
      <c r="O743" s="1"/>
    </row>
    <row r="744" spans="15:15" ht="15.75" customHeight="1">
      <c r="O744" s="1"/>
    </row>
    <row r="745" spans="15:15" ht="15.75" customHeight="1">
      <c r="O745" s="1"/>
    </row>
    <row r="746" spans="15:15" ht="15.75" customHeight="1">
      <c r="O746" s="1"/>
    </row>
    <row r="747" spans="15:15" ht="15.75" customHeight="1">
      <c r="O747" s="1"/>
    </row>
    <row r="748" spans="15:15" ht="15.75" customHeight="1">
      <c r="O748" s="1"/>
    </row>
    <row r="749" spans="15:15" ht="15.75" customHeight="1">
      <c r="O749" s="1"/>
    </row>
    <row r="750" spans="15:15" ht="15.75" customHeight="1">
      <c r="O750" s="1"/>
    </row>
    <row r="751" spans="15:15" ht="15.75" customHeight="1">
      <c r="O751" s="1"/>
    </row>
    <row r="752" spans="15:15" ht="15.75" customHeight="1">
      <c r="O752" s="1"/>
    </row>
    <row r="753" spans="15:15" ht="15.75" customHeight="1">
      <c r="O753" s="1"/>
    </row>
    <row r="754" spans="15:15" ht="15.75" customHeight="1">
      <c r="O754" s="1"/>
    </row>
    <row r="755" spans="15:15" ht="15.75" customHeight="1">
      <c r="O755" s="1"/>
    </row>
    <row r="756" spans="15:15" ht="15.75" customHeight="1">
      <c r="O756" s="1"/>
    </row>
    <row r="757" spans="15:15" ht="15.75" customHeight="1">
      <c r="O757" s="1"/>
    </row>
    <row r="758" spans="15:15" ht="15.75" customHeight="1">
      <c r="O758" s="1"/>
    </row>
    <row r="759" spans="15:15" ht="15.75" customHeight="1">
      <c r="O759" s="1"/>
    </row>
    <row r="760" spans="15:15" ht="15.75" customHeight="1">
      <c r="O760" s="1"/>
    </row>
    <row r="761" spans="15:15" ht="15.75" customHeight="1">
      <c r="O761" s="1"/>
    </row>
    <row r="762" spans="15:15" ht="15.75" customHeight="1">
      <c r="O762" s="1"/>
    </row>
    <row r="763" spans="15:15" ht="15.75" customHeight="1">
      <c r="O763" s="1"/>
    </row>
    <row r="764" spans="15:15" ht="15.75" customHeight="1">
      <c r="O764" s="1"/>
    </row>
    <row r="765" spans="15:15" ht="15.75" customHeight="1">
      <c r="O765" s="1"/>
    </row>
    <row r="766" spans="15:15" ht="15.75" customHeight="1">
      <c r="O766" s="1"/>
    </row>
    <row r="767" spans="15:15" ht="15.75" customHeight="1">
      <c r="O767" s="1"/>
    </row>
    <row r="768" spans="15:15" ht="15.75" customHeight="1">
      <c r="O768" s="1"/>
    </row>
    <row r="769" spans="15:15" ht="15.75" customHeight="1">
      <c r="O769" s="1"/>
    </row>
    <row r="770" spans="15:15" ht="15.75" customHeight="1">
      <c r="O770" s="1"/>
    </row>
    <row r="771" spans="15:15" ht="15.75" customHeight="1">
      <c r="O771" s="1"/>
    </row>
    <row r="772" spans="15:15" ht="15.75" customHeight="1">
      <c r="O772" s="1"/>
    </row>
    <row r="773" spans="15:15" ht="15.75" customHeight="1">
      <c r="O773" s="1"/>
    </row>
    <row r="774" spans="15:15" ht="15.75" customHeight="1">
      <c r="O774" s="1"/>
    </row>
    <row r="775" spans="15:15" ht="15.75" customHeight="1">
      <c r="O775" s="1"/>
    </row>
    <row r="776" spans="15:15" ht="15.75" customHeight="1">
      <c r="O776" s="1"/>
    </row>
    <row r="777" spans="15:15" ht="15.75" customHeight="1">
      <c r="O777" s="1"/>
    </row>
    <row r="778" spans="15:15" ht="15.75" customHeight="1">
      <c r="O778" s="1"/>
    </row>
    <row r="779" spans="15:15" ht="15.75" customHeight="1">
      <c r="O779" s="1"/>
    </row>
    <row r="780" spans="15:15" ht="15.75" customHeight="1">
      <c r="O780" s="1"/>
    </row>
    <row r="781" spans="15:15" ht="15.75" customHeight="1">
      <c r="O781" s="1"/>
    </row>
    <row r="782" spans="15:15" ht="15.75" customHeight="1">
      <c r="O782" s="1"/>
    </row>
    <row r="783" spans="15:15" ht="15.75" customHeight="1">
      <c r="O783" s="1"/>
    </row>
    <row r="784" spans="15:15" ht="15.75" customHeight="1">
      <c r="O784" s="1"/>
    </row>
    <row r="785" spans="15:15" ht="15.75" customHeight="1">
      <c r="O785" s="1"/>
    </row>
    <row r="786" spans="15:15" ht="15.75" customHeight="1">
      <c r="O786" s="1"/>
    </row>
    <row r="787" spans="15:15" ht="15.75" customHeight="1">
      <c r="O787" s="1"/>
    </row>
    <row r="788" spans="15:15" ht="15.75" customHeight="1">
      <c r="O788" s="1"/>
    </row>
    <row r="789" spans="15:15" ht="15.75" customHeight="1">
      <c r="O789" s="1"/>
    </row>
    <row r="790" spans="15:15" ht="15.75" customHeight="1">
      <c r="O790" s="1"/>
    </row>
    <row r="791" spans="15:15" ht="15.75" customHeight="1">
      <c r="O791" s="1"/>
    </row>
    <row r="792" spans="15:15" ht="15.75" customHeight="1">
      <c r="O792" s="1"/>
    </row>
    <row r="793" spans="15:15" ht="15.75" customHeight="1">
      <c r="O793" s="1"/>
    </row>
    <row r="794" spans="15:15" ht="15.75" customHeight="1">
      <c r="O794" s="1"/>
    </row>
    <row r="795" spans="15:15" ht="15.75" customHeight="1">
      <c r="O795" s="1"/>
    </row>
    <row r="796" spans="15:15" ht="15.75" customHeight="1">
      <c r="O796" s="1"/>
    </row>
    <row r="797" spans="15:15" ht="15.75" customHeight="1">
      <c r="O797" s="1"/>
    </row>
    <row r="798" spans="15:15" ht="15.75" customHeight="1">
      <c r="O798" s="1"/>
    </row>
    <row r="799" spans="15:15" ht="15.75" customHeight="1">
      <c r="O799" s="1"/>
    </row>
    <row r="800" spans="15:15" ht="15.75" customHeight="1">
      <c r="O800" s="1"/>
    </row>
    <row r="801" spans="15:15" ht="15.75" customHeight="1">
      <c r="O801" s="1"/>
    </row>
    <row r="802" spans="15:15" ht="15.75" customHeight="1">
      <c r="O802" s="1"/>
    </row>
    <row r="803" spans="15:15" ht="15.75" customHeight="1">
      <c r="O803" s="1"/>
    </row>
    <row r="804" spans="15:15" ht="15.75" customHeight="1">
      <c r="O804" s="1"/>
    </row>
    <row r="805" spans="15:15" ht="15.75" customHeight="1">
      <c r="O805" s="1"/>
    </row>
    <row r="806" spans="15:15" ht="15.75" customHeight="1">
      <c r="O806" s="1"/>
    </row>
    <row r="807" spans="15:15" ht="15.75" customHeight="1">
      <c r="O807" s="1"/>
    </row>
    <row r="808" spans="15:15" ht="15.75" customHeight="1">
      <c r="O808" s="1"/>
    </row>
    <row r="809" spans="15:15" ht="15.75" customHeight="1">
      <c r="O809" s="1"/>
    </row>
    <row r="810" spans="15:15" ht="15.75" customHeight="1">
      <c r="O810" s="1"/>
    </row>
    <row r="811" spans="15:15" ht="15.75" customHeight="1">
      <c r="O811" s="1"/>
    </row>
    <row r="812" spans="15:15" ht="15.75" customHeight="1">
      <c r="O812" s="1"/>
    </row>
    <row r="813" spans="15:15" ht="15.75" customHeight="1">
      <c r="O813" s="1"/>
    </row>
    <row r="814" spans="15:15" ht="15.75" customHeight="1">
      <c r="O814" s="1"/>
    </row>
    <row r="815" spans="15:15" ht="15.75" customHeight="1">
      <c r="O815" s="1"/>
    </row>
    <row r="816" spans="15:15" ht="15.75" customHeight="1">
      <c r="O816" s="1"/>
    </row>
    <row r="817" spans="15:15" ht="15.75" customHeight="1">
      <c r="O817" s="1"/>
    </row>
    <row r="818" spans="15:15" ht="15.75" customHeight="1">
      <c r="O818" s="1"/>
    </row>
    <row r="819" spans="15:15" ht="15.75" customHeight="1">
      <c r="O819" s="1"/>
    </row>
    <row r="820" spans="15:15" ht="15.75" customHeight="1">
      <c r="O820" s="1"/>
    </row>
    <row r="821" spans="15:15" ht="15.75" customHeight="1">
      <c r="O821" s="1"/>
    </row>
    <row r="822" spans="15:15" ht="15.75" customHeight="1">
      <c r="O822" s="1"/>
    </row>
    <row r="823" spans="15:15" ht="15.75" customHeight="1">
      <c r="O823" s="1"/>
    </row>
    <row r="824" spans="15:15" ht="15.75" customHeight="1">
      <c r="O824" s="1"/>
    </row>
    <row r="825" spans="15:15" ht="15.75" customHeight="1">
      <c r="O825" s="1"/>
    </row>
    <row r="826" spans="15:15" ht="15.75" customHeight="1">
      <c r="O826" s="1"/>
    </row>
    <row r="827" spans="15:15" ht="15.75" customHeight="1">
      <c r="O827" s="1"/>
    </row>
    <row r="828" spans="15:15" ht="15.75" customHeight="1">
      <c r="O828" s="1"/>
    </row>
    <row r="829" spans="15:15" ht="15.75" customHeight="1">
      <c r="O829" s="1"/>
    </row>
    <row r="830" spans="15:15" ht="15.75" customHeight="1">
      <c r="O830" s="1"/>
    </row>
    <row r="831" spans="15:15" ht="15.75" customHeight="1">
      <c r="O831" s="1"/>
    </row>
    <row r="832" spans="15:15" ht="15.75" customHeight="1">
      <c r="O832" s="1"/>
    </row>
    <row r="833" spans="15:15" ht="15.75" customHeight="1">
      <c r="O833" s="1"/>
    </row>
    <row r="834" spans="15:15" ht="15.75" customHeight="1">
      <c r="O834" s="1"/>
    </row>
    <row r="835" spans="15:15" ht="15.75" customHeight="1">
      <c r="O835" s="1"/>
    </row>
    <row r="836" spans="15:15" ht="15.75" customHeight="1">
      <c r="O836" s="1"/>
    </row>
    <row r="837" spans="15:15" ht="15.75" customHeight="1">
      <c r="O837" s="1"/>
    </row>
    <row r="838" spans="15:15" ht="15.75" customHeight="1">
      <c r="O838" s="1"/>
    </row>
    <row r="839" spans="15:15" ht="15.75" customHeight="1">
      <c r="O839" s="1"/>
    </row>
    <row r="840" spans="15:15" ht="15.75" customHeight="1">
      <c r="O840" s="1"/>
    </row>
    <row r="841" spans="15:15" ht="15.75" customHeight="1">
      <c r="O841" s="1"/>
    </row>
    <row r="842" spans="15:15" ht="15.75" customHeight="1">
      <c r="O842" s="1"/>
    </row>
    <row r="843" spans="15:15" ht="15.75" customHeight="1">
      <c r="O843" s="1"/>
    </row>
    <row r="844" spans="15:15" ht="15.75" customHeight="1">
      <c r="O844" s="1"/>
    </row>
    <row r="845" spans="15:15" ht="15.75" customHeight="1">
      <c r="O845" s="1"/>
    </row>
    <row r="846" spans="15:15" ht="15.75" customHeight="1">
      <c r="O846" s="1"/>
    </row>
    <row r="847" spans="15:15" ht="15.75" customHeight="1">
      <c r="O847" s="1"/>
    </row>
    <row r="848" spans="15:15" ht="15.75" customHeight="1">
      <c r="O848" s="1"/>
    </row>
    <row r="849" spans="15:15" ht="15.75" customHeight="1">
      <c r="O849" s="1"/>
    </row>
    <row r="850" spans="15:15" ht="15.75" customHeight="1">
      <c r="O850" s="1"/>
    </row>
    <row r="851" spans="15:15" ht="15.75" customHeight="1">
      <c r="O851" s="1"/>
    </row>
    <row r="852" spans="15:15" ht="15.75" customHeight="1">
      <c r="O852" s="1"/>
    </row>
    <row r="853" spans="15:15" ht="15.75" customHeight="1">
      <c r="O853" s="1"/>
    </row>
    <row r="854" spans="15:15" ht="15.75" customHeight="1">
      <c r="O854" s="1"/>
    </row>
    <row r="855" spans="15:15" ht="15.75" customHeight="1">
      <c r="O855" s="1"/>
    </row>
    <row r="856" spans="15:15" ht="15.75" customHeight="1">
      <c r="O856" s="1"/>
    </row>
    <row r="857" spans="15:15" ht="15.75" customHeight="1">
      <c r="O857" s="1"/>
    </row>
    <row r="858" spans="15:15" ht="15.75" customHeight="1">
      <c r="O858" s="1"/>
    </row>
    <row r="859" spans="15:15" ht="15.75" customHeight="1">
      <c r="O859" s="1"/>
    </row>
    <row r="860" spans="15:15" ht="15.75" customHeight="1">
      <c r="O860" s="1"/>
    </row>
    <row r="861" spans="15:15" ht="15.75" customHeight="1">
      <c r="O861" s="1"/>
    </row>
    <row r="862" spans="15:15" ht="15.75" customHeight="1">
      <c r="O862" s="1"/>
    </row>
    <row r="863" spans="15:15" ht="15.75" customHeight="1">
      <c r="O863" s="1"/>
    </row>
    <row r="864" spans="15:15" ht="15.75" customHeight="1">
      <c r="O864" s="1"/>
    </row>
    <row r="865" spans="15:15" ht="15.75" customHeight="1">
      <c r="O865" s="1"/>
    </row>
    <row r="866" spans="15:15" ht="15.75" customHeight="1">
      <c r="O866" s="1"/>
    </row>
    <row r="867" spans="15:15" ht="15.75" customHeight="1">
      <c r="O867" s="1"/>
    </row>
    <row r="868" spans="15:15" ht="15.75" customHeight="1">
      <c r="O868" s="1"/>
    </row>
    <row r="869" spans="15:15" ht="15.75" customHeight="1">
      <c r="O869" s="1"/>
    </row>
    <row r="870" spans="15:15" ht="15.75" customHeight="1">
      <c r="O870" s="1"/>
    </row>
    <row r="871" spans="15:15" ht="15.75" customHeight="1">
      <c r="O871" s="1"/>
    </row>
    <row r="872" spans="15:15" ht="15.75" customHeight="1">
      <c r="O872" s="1"/>
    </row>
    <row r="873" spans="15:15" ht="15.75" customHeight="1">
      <c r="O873" s="1"/>
    </row>
    <row r="874" spans="15:15" ht="15.75" customHeight="1">
      <c r="O874" s="1"/>
    </row>
    <row r="875" spans="15:15" ht="15.75" customHeight="1">
      <c r="O875" s="1"/>
    </row>
    <row r="876" spans="15:15" ht="15.75" customHeight="1">
      <c r="O876" s="1"/>
    </row>
    <row r="877" spans="15:15" ht="15.75" customHeight="1">
      <c r="O877" s="1"/>
    </row>
    <row r="878" spans="15:15" ht="15.75" customHeight="1">
      <c r="O878" s="1"/>
    </row>
    <row r="879" spans="15:15" ht="15.75" customHeight="1">
      <c r="O879" s="1"/>
    </row>
    <row r="880" spans="15:15" ht="15.75" customHeight="1">
      <c r="O880" s="1"/>
    </row>
    <row r="881" spans="15:15" ht="15.75" customHeight="1">
      <c r="O881" s="1"/>
    </row>
    <row r="882" spans="15:15" ht="15.75" customHeight="1">
      <c r="O882" s="1"/>
    </row>
    <row r="883" spans="15:15" ht="15.75" customHeight="1">
      <c r="O883" s="1"/>
    </row>
    <row r="884" spans="15:15" ht="15.75" customHeight="1">
      <c r="O884" s="1"/>
    </row>
    <row r="885" spans="15:15" ht="15.75" customHeight="1">
      <c r="O885" s="1"/>
    </row>
    <row r="886" spans="15:15" ht="15.75" customHeight="1">
      <c r="O886" s="1"/>
    </row>
    <row r="887" spans="15:15" ht="15.75" customHeight="1">
      <c r="O887" s="1"/>
    </row>
    <row r="888" spans="15:15" ht="15.75" customHeight="1">
      <c r="O888" s="1"/>
    </row>
    <row r="889" spans="15:15" ht="15.75" customHeight="1">
      <c r="O889" s="1"/>
    </row>
    <row r="890" spans="15:15" ht="15.75" customHeight="1">
      <c r="O890" s="1"/>
    </row>
    <row r="891" spans="15:15" ht="15.75" customHeight="1">
      <c r="O891" s="1"/>
    </row>
    <row r="892" spans="15:15" ht="15.75" customHeight="1">
      <c r="O892" s="1"/>
    </row>
    <row r="893" spans="15:15" ht="15.75" customHeight="1">
      <c r="O893" s="1"/>
    </row>
    <row r="894" spans="15:15" ht="15.75" customHeight="1">
      <c r="O894" s="1"/>
    </row>
    <row r="895" spans="15:15" ht="15.75" customHeight="1">
      <c r="O895" s="1"/>
    </row>
    <row r="896" spans="15:15" ht="15.75" customHeight="1">
      <c r="O896" s="1"/>
    </row>
    <row r="897" spans="15:15" ht="15.75" customHeight="1">
      <c r="O897" s="1"/>
    </row>
    <row r="898" spans="15:15" ht="15.75" customHeight="1">
      <c r="O898" s="1"/>
    </row>
    <row r="899" spans="15:15" ht="15.75" customHeight="1">
      <c r="O899" s="1"/>
    </row>
    <row r="900" spans="15:15" ht="15.75" customHeight="1">
      <c r="O900" s="1"/>
    </row>
    <row r="901" spans="15:15" ht="15.75" customHeight="1">
      <c r="O901" s="1"/>
    </row>
    <row r="902" spans="15:15" ht="15.75" customHeight="1">
      <c r="O902" s="1"/>
    </row>
    <row r="903" spans="15:15" ht="15.75" customHeight="1">
      <c r="O903" s="1"/>
    </row>
    <row r="904" spans="15:15" ht="15.75" customHeight="1">
      <c r="O904" s="1"/>
    </row>
    <row r="905" spans="15:15" ht="15.75" customHeight="1">
      <c r="O905" s="1"/>
    </row>
    <row r="906" spans="15:15" ht="15.75" customHeight="1">
      <c r="O906" s="1"/>
    </row>
    <row r="907" spans="15:15" ht="15.75" customHeight="1">
      <c r="O907" s="1"/>
    </row>
    <row r="908" spans="15:15" ht="15.75" customHeight="1">
      <c r="O908" s="1"/>
    </row>
    <row r="909" spans="15:15" ht="15.75" customHeight="1">
      <c r="O909" s="1"/>
    </row>
    <row r="910" spans="15:15" ht="15.75" customHeight="1">
      <c r="O910" s="1"/>
    </row>
    <row r="911" spans="15:15" ht="15.75" customHeight="1">
      <c r="O911" s="1"/>
    </row>
    <row r="912" spans="15:15" ht="15.75" customHeight="1">
      <c r="O912" s="1"/>
    </row>
    <row r="913" spans="15:15" ht="15.75" customHeight="1">
      <c r="O913" s="1"/>
    </row>
    <row r="914" spans="15:15" ht="15.75" customHeight="1">
      <c r="O914" s="1"/>
    </row>
    <row r="915" spans="15:15" ht="15.75" customHeight="1">
      <c r="O915" s="1"/>
    </row>
    <row r="916" spans="15:15" ht="15.75" customHeight="1">
      <c r="O916" s="1"/>
    </row>
    <row r="917" spans="15:15" ht="15.75" customHeight="1">
      <c r="O917" s="1"/>
    </row>
    <row r="918" spans="15:15" ht="15.75" customHeight="1">
      <c r="O918" s="1"/>
    </row>
    <row r="919" spans="15:15" ht="15.75" customHeight="1">
      <c r="O919" s="1"/>
    </row>
    <row r="920" spans="15:15" ht="15.75" customHeight="1">
      <c r="O920" s="1"/>
    </row>
    <row r="921" spans="15:15" ht="15.75" customHeight="1">
      <c r="O921" s="1"/>
    </row>
    <row r="922" spans="15:15" ht="15.75" customHeight="1">
      <c r="O922" s="1"/>
    </row>
    <row r="923" spans="15:15" ht="15.75" customHeight="1">
      <c r="O923" s="1"/>
    </row>
    <row r="924" spans="15:15" ht="15.75" customHeight="1">
      <c r="O924" s="1"/>
    </row>
    <row r="925" spans="15:15" ht="15.75" customHeight="1">
      <c r="O925" s="1"/>
    </row>
    <row r="926" spans="15:15" ht="15.75" customHeight="1">
      <c r="O926" s="1"/>
    </row>
    <row r="927" spans="15:15" ht="15.75" customHeight="1">
      <c r="O927" s="1"/>
    </row>
    <row r="928" spans="15:15" ht="15.75" customHeight="1">
      <c r="O928" s="1"/>
    </row>
    <row r="929" spans="15:15" ht="15.75" customHeight="1">
      <c r="O929" s="1"/>
    </row>
    <row r="930" spans="15:15" ht="15.75" customHeight="1">
      <c r="O930" s="1"/>
    </row>
    <row r="931" spans="15:15" ht="15.75" customHeight="1">
      <c r="O931" s="1"/>
    </row>
    <row r="932" spans="15:15" ht="15.75" customHeight="1">
      <c r="O932" s="1"/>
    </row>
    <row r="933" spans="15:15" ht="15.75" customHeight="1">
      <c r="O933" s="1"/>
    </row>
    <row r="934" spans="15:15" ht="15.75" customHeight="1">
      <c r="O934" s="1"/>
    </row>
    <row r="935" spans="15:15" ht="15.75" customHeight="1">
      <c r="O935" s="1"/>
    </row>
    <row r="936" spans="15:15" ht="15.75" customHeight="1">
      <c r="O936" s="1"/>
    </row>
    <row r="937" spans="15:15" ht="15.75" customHeight="1">
      <c r="O937" s="1"/>
    </row>
    <row r="938" spans="15:15" ht="15.75" customHeight="1">
      <c r="O938" s="1"/>
    </row>
    <row r="939" spans="15:15" ht="15.75" customHeight="1">
      <c r="O939" s="1"/>
    </row>
    <row r="940" spans="15:15" ht="15.75" customHeight="1">
      <c r="O940" s="1"/>
    </row>
    <row r="941" spans="15:15" ht="15.75" customHeight="1">
      <c r="O941" s="1"/>
    </row>
    <row r="942" spans="15:15" ht="15.75" customHeight="1">
      <c r="O942" s="1"/>
    </row>
    <row r="943" spans="15:15" ht="15.75" customHeight="1">
      <c r="O943" s="1"/>
    </row>
    <row r="944" spans="15:15" ht="15.75" customHeight="1">
      <c r="O944" s="1"/>
    </row>
    <row r="945" spans="15:15" ht="15.75" customHeight="1">
      <c r="O945" s="1"/>
    </row>
    <row r="946" spans="15:15" ht="15.75" customHeight="1">
      <c r="O946" s="1"/>
    </row>
    <row r="947" spans="15:15" ht="15.75" customHeight="1">
      <c r="O947" s="1"/>
    </row>
    <row r="948" spans="15:15" ht="15.75" customHeight="1">
      <c r="O948" s="1"/>
    </row>
    <row r="949" spans="15:15" ht="15.75" customHeight="1">
      <c r="O949" s="1"/>
    </row>
    <row r="950" spans="15:15" ht="15.75" customHeight="1">
      <c r="O950" s="1"/>
    </row>
    <row r="951" spans="15:15" ht="15.75" customHeight="1">
      <c r="O951" s="1"/>
    </row>
    <row r="952" spans="15:15" ht="15.75" customHeight="1">
      <c r="O952" s="1"/>
    </row>
    <row r="953" spans="15:15" ht="15.75" customHeight="1">
      <c r="O953" s="1"/>
    </row>
    <row r="954" spans="15:15" ht="15.75" customHeight="1">
      <c r="O954" s="1"/>
    </row>
    <row r="955" spans="15:15" ht="15.75" customHeight="1">
      <c r="O955" s="1"/>
    </row>
    <row r="956" spans="15:15" ht="15.75" customHeight="1">
      <c r="O956" s="1"/>
    </row>
    <row r="957" spans="15:15" ht="15.75" customHeight="1">
      <c r="O957" s="1"/>
    </row>
    <row r="958" spans="15:15" ht="15.75" customHeight="1">
      <c r="O958" s="1"/>
    </row>
    <row r="959" spans="15:15" ht="15.75" customHeight="1">
      <c r="O959" s="1"/>
    </row>
    <row r="960" spans="15:15" ht="15.75" customHeight="1">
      <c r="O960" s="1"/>
    </row>
    <row r="961" spans="15:15" ht="15.75" customHeight="1">
      <c r="O961" s="1"/>
    </row>
    <row r="962" spans="15:15" ht="15.75" customHeight="1">
      <c r="O962" s="1"/>
    </row>
    <row r="963" spans="15:15" ht="15.75" customHeight="1">
      <c r="O963" s="1"/>
    </row>
    <row r="964" spans="15:15" ht="15.75" customHeight="1">
      <c r="O964" s="1"/>
    </row>
    <row r="965" spans="15:15" ht="15.75" customHeight="1">
      <c r="O965" s="1"/>
    </row>
    <row r="966" spans="15:15" ht="15.75" customHeight="1">
      <c r="O966" s="1"/>
    </row>
    <row r="967" spans="15:15" ht="15.75" customHeight="1">
      <c r="O967" s="1"/>
    </row>
    <row r="968" spans="15:15" ht="15.75" customHeight="1">
      <c r="O968" s="1"/>
    </row>
    <row r="969" spans="15:15" ht="15.75" customHeight="1">
      <c r="O969" s="1"/>
    </row>
    <row r="970" spans="15:15" ht="15.75" customHeight="1">
      <c r="O970" s="1"/>
    </row>
    <row r="971" spans="15:15" ht="15.75" customHeight="1">
      <c r="O971" s="1"/>
    </row>
    <row r="972" spans="15:15" ht="15.75" customHeight="1">
      <c r="O972" s="1"/>
    </row>
    <row r="973" spans="15:15" ht="15.75" customHeight="1">
      <c r="O973" s="1"/>
    </row>
    <row r="974" spans="15:15" ht="15.75" customHeight="1">
      <c r="O974" s="1"/>
    </row>
    <row r="975" spans="15:15" ht="15.75" customHeight="1">
      <c r="O975" s="1"/>
    </row>
    <row r="976" spans="15:15" ht="15.75" customHeight="1">
      <c r="O976" s="1"/>
    </row>
    <row r="977" spans="15:15" ht="15.75" customHeight="1">
      <c r="O977" s="1"/>
    </row>
    <row r="978" spans="15:15" ht="15.75" customHeight="1">
      <c r="O978" s="1"/>
    </row>
    <row r="979" spans="15:15" ht="15.75" customHeight="1">
      <c r="O979" s="1"/>
    </row>
    <row r="980" spans="15:15" ht="15.75" customHeight="1">
      <c r="O980" s="1"/>
    </row>
    <row r="981" spans="15:15" ht="15.75" customHeight="1">
      <c r="O981" s="1"/>
    </row>
    <row r="982" spans="15:15" ht="15.75" customHeight="1">
      <c r="O982" s="1"/>
    </row>
    <row r="983" spans="15:15" ht="15.75" customHeight="1">
      <c r="O983" s="1"/>
    </row>
    <row r="984" spans="15:15" ht="15.75" customHeight="1">
      <c r="O984" s="1"/>
    </row>
    <row r="985" spans="15:15" ht="15.75" customHeight="1">
      <c r="O985" s="1"/>
    </row>
    <row r="986" spans="15:15" ht="15.75" customHeight="1">
      <c r="O986" s="1"/>
    </row>
    <row r="987" spans="15:15" ht="15.75" customHeight="1">
      <c r="O987" s="1"/>
    </row>
    <row r="988" spans="15:15" ht="15.75" customHeight="1">
      <c r="O988" s="1"/>
    </row>
    <row r="989" spans="15:15" ht="15.75" customHeight="1">
      <c r="O989" s="1"/>
    </row>
    <row r="990" spans="15:15" ht="15.75" customHeight="1">
      <c r="O990" s="1"/>
    </row>
    <row r="991" spans="15:15" ht="15.75" customHeight="1">
      <c r="O991" s="1"/>
    </row>
    <row r="992" spans="15:15" ht="15.75" customHeight="1">
      <c r="O992" s="1"/>
    </row>
    <row r="993" spans="15:15" ht="15.75" customHeight="1">
      <c r="O993" s="1"/>
    </row>
    <row r="994" spans="15:15" ht="15.75" customHeight="1">
      <c r="O994" s="1"/>
    </row>
    <row r="995" spans="15:15" ht="15.75" customHeight="1">
      <c r="O995" s="1"/>
    </row>
    <row r="996" spans="15:15" ht="15.75" customHeight="1">
      <c r="O996" s="1"/>
    </row>
    <row r="997" spans="15:15" ht="15.75" customHeight="1">
      <c r="O997" s="1"/>
    </row>
    <row r="998" spans="15:15" ht="15.75" customHeight="1">
      <c r="O998" s="1"/>
    </row>
  </sheetData>
  <mergeCells count="3">
    <mergeCell ref="O1:R1"/>
    <mergeCell ref="B1:N1"/>
    <mergeCell ref="L40:O40"/>
  </mergeCells>
  <conditionalFormatting sqref="O3:R36 L42:O43">
    <cfRule type="cellIs" dxfId="8" priority="4" operator="lessThan">
      <formula>0</formula>
    </cfRule>
  </conditionalFormatting>
  <conditionalFormatting sqref="O39:R39">
    <cfRule type="cellIs" dxfId="7" priority="5" operator="lessThan">
      <formula>0</formula>
    </cfRule>
  </conditionalFormatting>
  <conditionalFormatting sqref="O3:R36">
    <cfRule type="cellIs" dxfId="6" priority="3" operator="lessThan">
      <formula>0</formula>
    </cfRule>
  </conditionalFormatting>
  <conditionalFormatting sqref="O38:R38">
    <cfRule type="cellIs" dxfId="5" priority="2" operator="lessThan">
      <formula>0</formula>
    </cfRule>
  </conditionalFormatting>
  <conditionalFormatting sqref="O38:R38">
    <cfRule type="cellIs" dxfId="4" priority="1" operator="lessThan">
      <formula>0</formula>
    </cfRule>
  </conditionalFormatting>
  <pageMargins left="0.7" right="0.7" top="0.75" bottom="0.7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5E24-6587-4BA5-88FE-AB4EA74938AB}">
  <dimension ref="A1:D86"/>
  <sheetViews>
    <sheetView topLeftCell="A62" workbookViewId="0">
      <selection activeCell="G68" sqref="G68"/>
    </sheetView>
  </sheetViews>
  <sheetFormatPr defaultRowHeight="14.25"/>
  <cols>
    <col min="3" max="4" width="9.5" bestFit="1" customWidth="1"/>
  </cols>
  <sheetData>
    <row r="1" spans="1:4" ht="38.25">
      <c r="A1" s="100" t="s">
        <v>55</v>
      </c>
      <c r="B1" s="101" t="s">
        <v>56</v>
      </c>
      <c r="C1" s="102" t="s">
        <v>57</v>
      </c>
      <c r="D1" s="102" t="s">
        <v>58</v>
      </c>
    </row>
    <row r="2" spans="1:4">
      <c r="A2" s="103">
        <v>1967</v>
      </c>
      <c r="B2" s="104">
        <v>24654</v>
      </c>
      <c r="C2" s="105">
        <v>105</v>
      </c>
      <c r="D2" s="106">
        <v>120</v>
      </c>
    </row>
    <row r="3" spans="1:4">
      <c r="A3" s="103">
        <v>1968</v>
      </c>
      <c r="B3" s="107">
        <v>24838</v>
      </c>
      <c r="C3" s="105">
        <v>105</v>
      </c>
      <c r="D3" s="106">
        <v>120</v>
      </c>
    </row>
    <row r="4" spans="1:4">
      <c r="A4" s="103">
        <v>1969</v>
      </c>
      <c r="B4" s="107">
        <v>25204</v>
      </c>
      <c r="C4" s="105">
        <v>105</v>
      </c>
      <c r="D4" s="106">
        <v>120</v>
      </c>
    </row>
    <row r="5" spans="1:4">
      <c r="A5" s="103">
        <v>1970</v>
      </c>
      <c r="B5" s="107">
        <v>25569</v>
      </c>
      <c r="C5" s="105">
        <v>105</v>
      </c>
      <c r="D5" s="106">
        <v>120</v>
      </c>
    </row>
    <row r="6" spans="1:4">
      <c r="A6" s="125"/>
      <c r="B6" s="117">
        <v>25689</v>
      </c>
      <c r="C6" s="121">
        <v>115</v>
      </c>
      <c r="D6" s="124">
        <v>150</v>
      </c>
    </row>
    <row r="7" spans="1:4">
      <c r="A7" s="103">
        <v>1971</v>
      </c>
      <c r="B7" s="107">
        <v>25934</v>
      </c>
      <c r="C7" s="108">
        <v>115</v>
      </c>
      <c r="D7" s="108">
        <v>150</v>
      </c>
    </row>
    <row r="8" spans="1:4">
      <c r="A8" s="103">
        <v>1972</v>
      </c>
      <c r="B8" s="107">
        <v>26299</v>
      </c>
      <c r="C8" s="108">
        <v>115</v>
      </c>
      <c r="D8" s="108">
        <v>150</v>
      </c>
    </row>
    <row r="9" spans="1:4">
      <c r="A9" s="103">
        <v>1973</v>
      </c>
      <c r="B9" s="107">
        <v>26665</v>
      </c>
      <c r="C9" s="108">
        <v>115</v>
      </c>
      <c r="D9" s="108">
        <v>160</v>
      </c>
    </row>
    <row r="10" spans="1:4">
      <c r="A10" s="126"/>
      <c r="B10" s="117">
        <v>26755</v>
      </c>
      <c r="C10" s="121">
        <v>125</v>
      </c>
      <c r="D10" s="124">
        <v>160</v>
      </c>
    </row>
    <row r="11" spans="1:4">
      <c r="A11" s="125">
        <v>1974</v>
      </c>
      <c r="B11" s="117">
        <v>27030</v>
      </c>
      <c r="C11" s="121">
        <v>140</v>
      </c>
      <c r="D11" s="124">
        <v>217</v>
      </c>
    </row>
    <row r="12" spans="1:4">
      <c r="A12" s="119"/>
      <c r="B12" s="117" t="s">
        <v>59</v>
      </c>
      <c r="C12" s="121">
        <v>161</v>
      </c>
      <c r="D12" s="108">
        <v>217</v>
      </c>
    </row>
    <row r="13" spans="1:4">
      <c r="A13" s="119"/>
      <c r="B13" s="117">
        <v>27303</v>
      </c>
      <c r="C13" s="121">
        <v>163</v>
      </c>
      <c r="D13" s="108">
        <v>217</v>
      </c>
    </row>
    <row r="14" spans="1:4">
      <c r="A14" s="125">
        <v>1975</v>
      </c>
      <c r="B14" s="107">
        <v>27515</v>
      </c>
      <c r="C14" s="108">
        <v>163</v>
      </c>
      <c r="D14" s="124">
        <v>250</v>
      </c>
    </row>
    <row r="15" spans="1:4">
      <c r="A15" s="119"/>
      <c r="B15" s="117">
        <v>27546</v>
      </c>
      <c r="C15" s="121">
        <v>177</v>
      </c>
      <c r="D15" s="108">
        <v>250</v>
      </c>
    </row>
    <row r="16" spans="1:4">
      <c r="A16" s="103">
        <v>1976</v>
      </c>
      <c r="B16" s="107">
        <v>27760</v>
      </c>
      <c r="C16" s="108">
        <v>177</v>
      </c>
      <c r="D16" s="108">
        <v>250</v>
      </c>
    </row>
    <row r="17" spans="1:4">
      <c r="A17" s="125">
        <v>1977</v>
      </c>
      <c r="B17" s="107">
        <v>28277</v>
      </c>
      <c r="C17" s="108">
        <v>177</v>
      </c>
      <c r="D17" s="124">
        <v>270</v>
      </c>
    </row>
    <row r="18" spans="1:4">
      <c r="A18" s="119"/>
      <c r="B18" s="117" t="s">
        <v>60</v>
      </c>
      <c r="C18" s="121">
        <v>189</v>
      </c>
      <c r="D18" s="108">
        <v>270</v>
      </c>
    </row>
    <row r="19" spans="1:4">
      <c r="A19" s="116"/>
      <c r="B19" s="117">
        <v>28307</v>
      </c>
      <c r="C19" s="121">
        <v>191</v>
      </c>
      <c r="D19" s="108">
        <v>270</v>
      </c>
    </row>
    <row r="20" spans="1:4">
      <c r="A20" s="103">
        <v>1978</v>
      </c>
      <c r="B20" s="107">
        <v>28491</v>
      </c>
      <c r="C20" s="108">
        <v>191</v>
      </c>
      <c r="D20" s="108">
        <v>270</v>
      </c>
    </row>
    <row r="21" spans="1:4">
      <c r="A21" s="125">
        <v>1979</v>
      </c>
      <c r="B21" s="107">
        <v>28856</v>
      </c>
      <c r="C21" s="108">
        <v>191</v>
      </c>
      <c r="D21" s="127">
        <v>286</v>
      </c>
    </row>
    <row r="22" spans="1:4">
      <c r="A22" s="116"/>
      <c r="B22" s="117">
        <v>28887</v>
      </c>
      <c r="C22" s="120">
        <v>202</v>
      </c>
      <c r="D22" s="109">
        <v>286</v>
      </c>
    </row>
    <row r="23" spans="1:4">
      <c r="A23" s="125">
        <v>1980</v>
      </c>
      <c r="B23" s="107">
        <v>29221</v>
      </c>
      <c r="C23" s="109">
        <v>202</v>
      </c>
      <c r="D23" s="127">
        <v>315</v>
      </c>
    </row>
    <row r="24" spans="1:4">
      <c r="A24" s="125">
        <v>1981</v>
      </c>
      <c r="B24" s="107">
        <v>29587</v>
      </c>
      <c r="C24" s="109">
        <v>202</v>
      </c>
      <c r="D24" s="127">
        <v>414</v>
      </c>
    </row>
    <row r="25" spans="1:4">
      <c r="A25" s="119"/>
      <c r="B25" s="117">
        <v>29618</v>
      </c>
      <c r="C25" s="120">
        <v>216</v>
      </c>
      <c r="D25" s="109">
        <v>414</v>
      </c>
    </row>
    <row r="26" spans="1:4">
      <c r="A26" s="116"/>
      <c r="B26" s="117">
        <v>29891</v>
      </c>
      <c r="C26" s="120">
        <v>266</v>
      </c>
      <c r="D26" s="109">
        <v>414</v>
      </c>
    </row>
    <row r="27" spans="1:4">
      <c r="A27" s="103">
        <v>1982</v>
      </c>
      <c r="B27" s="107">
        <v>30225</v>
      </c>
      <c r="C27" s="109">
        <v>266</v>
      </c>
      <c r="D27" s="109">
        <v>414</v>
      </c>
    </row>
    <row r="28" spans="1:4">
      <c r="A28" s="116"/>
      <c r="B28" s="117">
        <v>30256</v>
      </c>
      <c r="C28" s="120">
        <v>313</v>
      </c>
      <c r="D28" s="109">
        <v>414</v>
      </c>
    </row>
    <row r="29" spans="1:4">
      <c r="A29" s="125">
        <v>1983</v>
      </c>
      <c r="B29" s="107">
        <v>30317</v>
      </c>
      <c r="C29" s="109">
        <v>313</v>
      </c>
      <c r="D29" s="127">
        <v>457</v>
      </c>
    </row>
    <row r="30" spans="1:4">
      <c r="A30" s="125">
        <v>1984</v>
      </c>
      <c r="B30" s="117">
        <v>30682</v>
      </c>
      <c r="C30" s="120">
        <v>346</v>
      </c>
      <c r="D30" s="127">
        <v>491</v>
      </c>
    </row>
    <row r="31" spans="1:4">
      <c r="A31" s="119">
        <v>1985</v>
      </c>
      <c r="B31" s="117">
        <v>31048</v>
      </c>
      <c r="C31" s="120">
        <v>368</v>
      </c>
      <c r="D31" s="127">
        <v>519</v>
      </c>
    </row>
    <row r="32" spans="1:4">
      <c r="A32" s="119">
        <v>1986</v>
      </c>
      <c r="B32" s="117">
        <v>31413</v>
      </c>
      <c r="C32" s="120">
        <v>394</v>
      </c>
      <c r="D32" s="127">
        <v>576</v>
      </c>
    </row>
    <row r="33" spans="1:4">
      <c r="A33" s="119">
        <v>1987</v>
      </c>
      <c r="B33" s="117">
        <v>31778</v>
      </c>
      <c r="C33" s="120">
        <v>440</v>
      </c>
      <c r="D33" s="127">
        <v>655</v>
      </c>
    </row>
    <row r="34" spans="1:4">
      <c r="A34" s="119">
        <v>1988</v>
      </c>
      <c r="B34" s="117">
        <v>32143</v>
      </c>
      <c r="C34" s="120">
        <v>467</v>
      </c>
      <c r="D34" s="127">
        <v>695</v>
      </c>
    </row>
    <row r="35" spans="1:4">
      <c r="A35" s="119">
        <v>1989</v>
      </c>
      <c r="B35" s="117">
        <v>32509</v>
      </c>
      <c r="C35" s="120">
        <v>491</v>
      </c>
      <c r="D35" s="127">
        <v>728</v>
      </c>
    </row>
    <row r="36" spans="1:4">
      <c r="A36" s="119">
        <v>1990</v>
      </c>
      <c r="B36" s="117">
        <v>32874</v>
      </c>
      <c r="C36" s="118">
        <v>567</v>
      </c>
      <c r="D36" s="128">
        <v>818</v>
      </c>
    </row>
    <row r="37" spans="1:4">
      <c r="A37" s="119">
        <v>1991</v>
      </c>
      <c r="B37" s="117">
        <v>33239</v>
      </c>
      <c r="C37" s="118">
        <v>618</v>
      </c>
      <c r="D37" s="128">
        <v>886</v>
      </c>
    </row>
    <row r="38" spans="1:4">
      <c r="A38" s="119"/>
      <c r="B38" s="117">
        <v>33512</v>
      </c>
      <c r="C38" s="118">
        <v>626</v>
      </c>
      <c r="D38" s="110">
        <v>886</v>
      </c>
    </row>
    <row r="39" spans="1:4">
      <c r="A39" s="119">
        <v>1992</v>
      </c>
      <c r="B39" s="117">
        <v>33604</v>
      </c>
      <c r="C39" s="118">
        <v>646</v>
      </c>
      <c r="D39" s="128">
        <v>921</v>
      </c>
    </row>
    <row r="40" spans="1:4">
      <c r="A40" s="116"/>
      <c r="B40" s="117">
        <v>33817</v>
      </c>
      <c r="C40" s="118">
        <v>656</v>
      </c>
      <c r="D40" s="110">
        <v>921</v>
      </c>
    </row>
    <row r="41" spans="1:4">
      <c r="A41" s="103">
        <v>1993</v>
      </c>
      <c r="B41" s="107">
        <v>33970</v>
      </c>
      <c r="C41" s="110">
        <v>656</v>
      </c>
      <c r="D41" s="128">
        <v>930</v>
      </c>
    </row>
    <row r="42" spans="1:4">
      <c r="A42" s="116"/>
      <c r="B42" s="117">
        <v>34060</v>
      </c>
      <c r="C42" s="118">
        <v>663</v>
      </c>
      <c r="D42" s="110">
        <v>930</v>
      </c>
    </row>
    <row r="43" spans="1:4">
      <c r="A43" s="103">
        <v>1994</v>
      </c>
      <c r="B43" s="107">
        <v>34335</v>
      </c>
      <c r="C43" s="110">
        <v>663</v>
      </c>
      <c r="D43" s="110">
        <v>930</v>
      </c>
    </row>
    <row r="44" spans="1:4">
      <c r="A44" s="103">
        <v>1995</v>
      </c>
      <c r="B44" s="107">
        <v>34700</v>
      </c>
      <c r="C44" s="110">
        <v>663</v>
      </c>
      <c r="D44" s="110">
        <v>930</v>
      </c>
    </row>
    <row r="45" spans="1:4">
      <c r="A45" s="113"/>
      <c r="B45" s="114">
        <v>34973</v>
      </c>
      <c r="C45" s="115">
        <v>520</v>
      </c>
      <c r="D45" s="110">
        <v>930</v>
      </c>
    </row>
    <row r="46" spans="1:4">
      <c r="A46" s="103">
        <v>1996</v>
      </c>
      <c r="B46" s="107">
        <v>35065</v>
      </c>
      <c r="C46" s="110">
        <v>520</v>
      </c>
      <c r="D46" s="110">
        <v>930</v>
      </c>
    </row>
    <row r="47" spans="1:4">
      <c r="A47" s="103">
        <v>1997</v>
      </c>
      <c r="B47" s="107">
        <v>35431</v>
      </c>
      <c r="C47" s="110">
        <v>520</v>
      </c>
      <c r="D47" s="110">
        <v>930</v>
      </c>
    </row>
    <row r="48" spans="1:4">
      <c r="A48" s="103">
        <v>1998</v>
      </c>
      <c r="B48" s="107">
        <v>35796</v>
      </c>
      <c r="C48" s="110">
        <v>520</v>
      </c>
      <c r="D48" s="110">
        <v>930</v>
      </c>
    </row>
    <row r="49" spans="1:4">
      <c r="A49" s="103">
        <v>1999</v>
      </c>
      <c r="B49" s="107">
        <v>36161</v>
      </c>
      <c r="C49" s="110">
        <v>520</v>
      </c>
      <c r="D49" s="110">
        <v>930</v>
      </c>
    </row>
    <row r="50" spans="1:4">
      <c r="A50" s="103">
        <v>2000</v>
      </c>
      <c r="B50" s="107">
        <v>36526</v>
      </c>
      <c r="C50" s="110">
        <v>520</v>
      </c>
      <c r="D50" s="110">
        <v>930</v>
      </c>
    </row>
    <row r="51" spans="1:4">
      <c r="A51" s="103">
        <v>2001</v>
      </c>
      <c r="B51" s="107">
        <v>36892</v>
      </c>
      <c r="C51" s="110">
        <v>520</v>
      </c>
      <c r="D51" s="110">
        <v>930</v>
      </c>
    </row>
    <row r="52" spans="1:4">
      <c r="A52" s="103">
        <v>2002</v>
      </c>
      <c r="B52" s="107">
        <v>37257</v>
      </c>
      <c r="C52" s="110">
        <v>520</v>
      </c>
      <c r="D52" s="110">
        <v>930</v>
      </c>
    </row>
    <row r="53" spans="1:4">
      <c r="A53" s="103">
        <v>2003</v>
      </c>
      <c r="B53" s="107">
        <v>37622</v>
      </c>
      <c r="C53" s="110">
        <v>520</v>
      </c>
      <c r="D53" s="110">
        <v>930</v>
      </c>
    </row>
    <row r="54" spans="1:4">
      <c r="A54" s="103">
        <v>2004</v>
      </c>
      <c r="B54" s="107">
        <v>37987</v>
      </c>
      <c r="C54" s="110">
        <v>520</v>
      </c>
      <c r="D54" s="110">
        <v>930</v>
      </c>
    </row>
    <row r="55" spans="1:4">
      <c r="A55" s="119"/>
      <c r="B55" s="117">
        <v>38139</v>
      </c>
      <c r="C55" s="118">
        <v>535.6</v>
      </c>
      <c r="D55" s="128">
        <v>957.9</v>
      </c>
    </row>
    <row r="56" spans="1:4">
      <c r="A56" s="119"/>
      <c r="B56" s="117">
        <v>38169</v>
      </c>
      <c r="C56" s="118">
        <v>536</v>
      </c>
      <c r="D56" s="128">
        <v>959</v>
      </c>
    </row>
    <row r="57" spans="1:4">
      <c r="A57" s="103">
        <v>2005</v>
      </c>
      <c r="B57" s="107">
        <v>38353</v>
      </c>
      <c r="C57" s="110">
        <v>536</v>
      </c>
      <c r="D57" s="110">
        <v>959</v>
      </c>
    </row>
    <row r="58" spans="1:4">
      <c r="A58" s="103">
        <v>2006</v>
      </c>
      <c r="B58" s="107">
        <v>38718</v>
      </c>
      <c r="C58" s="110">
        <v>536</v>
      </c>
      <c r="D58" s="110">
        <v>959</v>
      </c>
    </row>
    <row r="59" spans="1:4">
      <c r="A59" s="119"/>
      <c r="B59" s="117">
        <v>39022</v>
      </c>
      <c r="C59" s="118">
        <v>548</v>
      </c>
      <c r="D59" s="128">
        <v>979</v>
      </c>
    </row>
    <row r="60" spans="1:4">
      <c r="A60" s="103">
        <v>2007</v>
      </c>
      <c r="B60" s="107">
        <v>39083</v>
      </c>
      <c r="C60" s="110">
        <v>548</v>
      </c>
      <c r="D60" s="110">
        <v>979</v>
      </c>
    </row>
    <row r="61" spans="1:4">
      <c r="A61" s="119"/>
      <c r="B61" s="117">
        <v>39387</v>
      </c>
      <c r="C61" s="118">
        <v>560</v>
      </c>
      <c r="D61" s="128">
        <v>999</v>
      </c>
    </row>
    <row r="62" spans="1:4">
      <c r="A62" s="103">
        <v>2008</v>
      </c>
      <c r="B62" s="107">
        <v>39448</v>
      </c>
      <c r="C62" s="110">
        <v>560</v>
      </c>
      <c r="D62" s="110">
        <v>999</v>
      </c>
    </row>
    <row r="63" spans="1:4">
      <c r="A63" s="119"/>
      <c r="B63" s="117">
        <v>39753</v>
      </c>
      <c r="C63" s="118">
        <v>572</v>
      </c>
      <c r="D63" s="128">
        <v>1020</v>
      </c>
    </row>
    <row r="64" spans="1:4">
      <c r="A64" s="103">
        <v>2009</v>
      </c>
      <c r="B64" s="107">
        <v>39814</v>
      </c>
      <c r="C64" s="110">
        <v>572</v>
      </c>
      <c r="D64" s="110">
        <v>1020</v>
      </c>
    </row>
    <row r="65" spans="1:4">
      <c r="A65" s="119"/>
      <c r="B65" s="117">
        <v>40118</v>
      </c>
      <c r="C65" s="118">
        <v>585</v>
      </c>
      <c r="D65" s="128">
        <v>1042</v>
      </c>
    </row>
    <row r="66" spans="1:4">
      <c r="A66" s="103">
        <v>2010</v>
      </c>
      <c r="B66" s="107">
        <v>40179</v>
      </c>
      <c r="C66" s="110">
        <v>585</v>
      </c>
      <c r="D66" s="110">
        <v>1042</v>
      </c>
    </row>
    <row r="67" spans="1:4">
      <c r="A67" s="116"/>
      <c r="B67" s="117">
        <v>40483</v>
      </c>
      <c r="C67" s="118">
        <v>592</v>
      </c>
      <c r="D67" s="128">
        <v>1053</v>
      </c>
    </row>
    <row r="68" spans="1:4">
      <c r="A68" s="103">
        <v>2011</v>
      </c>
      <c r="B68" s="107">
        <v>40544</v>
      </c>
      <c r="C68" s="110">
        <v>592</v>
      </c>
      <c r="D68" s="110">
        <v>1053</v>
      </c>
    </row>
    <row r="69" spans="1:4">
      <c r="A69" s="119"/>
      <c r="B69" s="117">
        <v>40848</v>
      </c>
      <c r="C69" s="118">
        <v>599</v>
      </c>
      <c r="D69" s="128">
        <v>1064</v>
      </c>
    </row>
    <row r="70" spans="1:4">
      <c r="A70" s="103">
        <v>2012</v>
      </c>
      <c r="B70" s="107">
        <v>40909</v>
      </c>
      <c r="C70" s="110">
        <v>599</v>
      </c>
      <c r="D70" s="110">
        <v>1064</v>
      </c>
    </row>
    <row r="71" spans="1:4">
      <c r="A71" s="119"/>
      <c r="B71" s="117">
        <v>41214</v>
      </c>
      <c r="C71" s="118">
        <v>606</v>
      </c>
      <c r="D71" s="128">
        <v>1075</v>
      </c>
    </row>
    <row r="72" spans="1:4">
      <c r="A72" s="103">
        <v>2013</v>
      </c>
      <c r="B72" s="107">
        <v>41275</v>
      </c>
      <c r="C72" s="110">
        <v>606</v>
      </c>
      <c r="D72" s="110">
        <v>1075</v>
      </c>
    </row>
    <row r="73" spans="1:4">
      <c r="A73" s="119"/>
      <c r="B73" s="117">
        <v>41456</v>
      </c>
      <c r="C73" s="118">
        <v>626</v>
      </c>
      <c r="D73" s="128">
        <v>1086</v>
      </c>
    </row>
    <row r="74" spans="1:4">
      <c r="A74" s="103">
        <v>2014</v>
      </c>
      <c r="B74" s="107">
        <v>41640</v>
      </c>
      <c r="C74" s="110">
        <v>626</v>
      </c>
      <c r="D74" s="110">
        <v>1086</v>
      </c>
    </row>
    <row r="75" spans="1:4">
      <c r="A75" s="119"/>
      <c r="B75" s="117">
        <v>41883</v>
      </c>
      <c r="C75" s="118">
        <v>656</v>
      </c>
      <c r="D75" s="128">
        <v>1098</v>
      </c>
    </row>
    <row r="76" spans="1:4">
      <c r="A76" s="103">
        <v>2015</v>
      </c>
      <c r="B76" s="107">
        <v>42005</v>
      </c>
      <c r="C76" s="110">
        <v>656</v>
      </c>
      <c r="D76" s="110">
        <v>1098</v>
      </c>
    </row>
    <row r="77" spans="1:4">
      <c r="A77" s="119"/>
      <c r="B77" s="117">
        <v>42278</v>
      </c>
      <c r="C77" s="118">
        <v>681</v>
      </c>
      <c r="D77" s="128">
        <v>1110</v>
      </c>
    </row>
    <row r="78" spans="1:4">
      <c r="A78" s="103">
        <v>2016</v>
      </c>
      <c r="B78" s="107">
        <v>42370</v>
      </c>
      <c r="C78" s="110">
        <v>681</v>
      </c>
      <c r="D78" s="110">
        <v>1110</v>
      </c>
    </row>
    <row r="79" spans="1:4">
      <c r="A79" s="119"/>
      <c r="B79" s="117">
        <v>42614</v>
      </c>
      <c r="C79" s="118">
        <v>706</v>
      </c>
      <c r="D79" s="128">
        <v>1128</v>
      </c>
    </row>
    <row r="80" spans="1:4">
      <c r="A80" s="103">
        <v>2017</v>
      </c>
      <c r="B80" s="107">
        <v>42736</v>
      </c>
      <c r="C80" s="110">
        <v>706</v>
      </c>
      <c r="D80" s="110">
        <v>1128</v>
      </c>
    </row>
    <row r="81" spans="1:4">
      <c r="A81" s="119"/>
      <c r="B81" s="117">
        <v>42979</v>
      </c>
      <c r="C81" s="118">
        <v>721</v>
      </c>
      <c r="D81" s="128">
        <v>1151</v>
      </c>
    </row>
    <row r="82" spans="1:4">
      <c r="A82" s="122">
        <v>2018</v>
      </c>
      <c r="B82" s="123">
        <v>43101</v>
      </c>
      <c r="C82" s="111">
        <v>721</v>
      </c>
      <c r="D82" s="110">
        <v>1151</v>
      </c>
    </row>
    <row r="83" spans="1:4">
      <c r="A83" s="119"/>
      <c r="B83" s="117">
        <v>43344</v>
      </c>
      <c r="C83" s="118">
        <v>733</v>
      </c>
      <c r="D83" s="128">
        <v>1169</v>
      </c>
    </row>
    <row r="84" spans="1:4">
      <c r="A84" s="103">
        <v>2019</v>
      </c>
      <c r="B84" s="107">
        <v>43466</v>
      </c>
      <c r="C84" s="110">
        <v>733</v>
      </c>
      <c r="D84" s="110">
        <v>1169</v>
      </c>
    </row>
    <row r="85" spans="1:4">
      <c r="A85" s="103">
        <v>2020</v>
      </c>
      <c r="B85" s="107">
        <v>43891</v>
      </c>
      <c r="C85" s="110">
        <v>733</v>
      </c>
      <c r="D85" s="110">
        <v>1169</v>
      </c>
    </row>
    <row r="86" spans="1:4">
      <c r="A86" s="103">
        <v>2021</v>
      </c>
      <c r="B86" s="107">
        <v>44256</v>
      </c>
      <c r="C86" s="110">
        <v>733</v>
      </c>
      <c r="D86" s="110">
        <v>1169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D545-0401-4F6B-8AC8-8E6A09173B17}">
  <dimension ref="A1:E7"/>
  <sheetViews>
    <sheetView tabSelected="1" workbookViewId="0">
      <selection activeCell="E17" sqref="E17"/>
    </sheetView>
  </sheetViews>
  <sheetFormatPr defaultRowHeight="14.25"/>
  <cols>
    <col min="1" max="1" width="22.375" bestFit="1" customWidth="1"/>
    <col min="2" max="2" width="11.75" bestFit="1" customWidth="1"/>
  </cols>
  <sheetData>
    <row r="1" spans="1:5">
      <c r="B1" s="94" t="s">
        <v>53</v>
      </c>
      <c r="C1" s="94" t="s">
        <v>54</v>
      </c>
      <c r="D1" s="98" t="s">
        <v>35</v>
      </c>
      <c r="E1" s="99"/>
    </row>
    <row r="2" spans="1:5" ht="14.25" customHeight="1">
      <c r="A2" s="94" t="s">
        <v>23</v>
      </c>
      <c r="B2" s="95">
        <v>5.4833150556165148E-3</v>
      </c>
      <c r="C2" s="93">
        <v>0.1128027367601908</v>
      </c>
      <c r="D2" s="96">
        <v>3.9376118639734059E-2</v>
      </c>
      <c r="E2" s="97"/>
    </row>
    <row r="3" spans="1:5" ht="15">
      <c r="A3" s="92" t="s">
        <v>2</v>
      </c>
      <c r="B3" s="93">
        <v>3.8363533408833431E-2</v>
      </c>
      <c r="C3" s="93">
        <v>0.1128027367601908</v>
      </c>
      <c r="D3" s="96">
        <v>3.9376118639734059E-2</v>
      </c>
      <c r="E3" s="97"/>
    </row>
    <row r="4" spans="1:5" ht="15">
      <c r="A4" s="92" t="s">
        <v>12</v>
      </c>
      <c r="B4" s="93">
        <v>0.16273933983319636</v>
      </c>
      <c r="C4" s="93">
        <v>0.1128027367601908</v>
      </c>
      <c r="D4" s="96">
        <v>3.9376118639734059E-2</v>
      </c>
      <c r="E4" s="97"/>
    </row>
    <row r="5" spans="1:5" ht="15">
      <c r="A5" s="92" t="s">
        <v>27</v>
      </c>
      <c r="B5" s="93">
        <v>0.17286983823189442</v>
      </c>
      <c r="C5" s="93">
        <v>0.1128027367601908</v>
      </c>
      <c r="D5" s="96">
        <v>3.9376118639734059E-2</v>
      </c>
      <c r="E5" s="97"/>
    </row>
    <row r="6" spans="1:5" ht="15" customHeight="1">
      <c r="A6" s="98"/>
      <c r="B6" s="96"/>
    </row>
    <row r="7" spans="1:5">
      <c r="A7" s="99"/>
      <c r="B7" s="97"/>
    </row>
  </sheetData>
  <sortState xmlns:xlrd2="http://schemas.microsoft.com/office/spreadsheetml/2017/richdata2" ref="A2:C6">
    <sortCondition ref="B2:B6"/>
  </sortState>
  <conditionalFormatting sqref="B3:B6 C3:C5">
    <cfRule type="cellIs" dxfId="3" priority="6" operator="lessThan">
      <formula>0</formula>
    </cfRule>
  </conditionalFormatting>
  <conditionalFormatting sqref="B3:B6 C3:C5">
    <cfRule type="cellIs" dxfId="2" priority="5" operator="lessThan">
      <formula>0</formula>
    </cfRule>
  </conditionalFormatting>
  <conditionalFormatting sqref="D2:D5">
    <cfRule type="cellIs" dxfId="1" priority="2" operator="lessThan">
      <formula>0</formula>
    </cfRule>
  </conditionalFormatting>
  <conditionalFormatting sqref="D2:D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after calculation</vt:lpstr>
      <vt:lpstr>OW &amp; ODSP Incr ($) 1995 to 2021</vt:lpstr>
      <vt:lpstr>20-21 $ Incrs (By Categories)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Mengyu Yuan</dc:creator>
  <cp:lastModifiedBy>John</cp:lastModifiedBy>
  <dcterms:created xsi:type="dcterms:W3CDTF">2021-10-07T17:34:26Z</dcterms:created>
  <dcterms:modified xsi:type="dcterms:W3CDTF">2021-11-16T20:47:43Z</dcterms:modified>
</cp:coreProperties>
</file>